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or" sheetId="1" r:id="rId4"/>
    <sheet state="visible" name="Charts" sheetId="2" r:id="rId5"/>
    <sheet state="hidden" name="Calculations" sheetId="3" r:id="rId6"/>
  </sheets>
  <definedNames>
    <definedName name="valuevx">42.314159</definedName>
    <definedName name="vertex42_copyright">"© 2009-2017 Vertex42 LLC"</definedName>
    <definedName name="vertex42_id">"bmi-chart.xlsx"</definedName>
    <definedName name="vertex42_title">"Body Mass Index (BMI) Chart and Calculator"</definedName>
  </definedNames>
  <calcPr/>
  <extLst>
    <ext uri="GoogleSheetsCustomDataVersion2">
      <go:sheetsCustomData xmlns:go="http://customooxmlschemas.google.com/" r:id="rId7" roundtripDataChecksum="YLMqnXdnCtWL4OqLC0KHVWlroim+hycRvi+3N1WGiVE="/>
    </ext>
  </extLst>
</workbook>
</file>

<file path=xl/sharedStrings.xml><?xml version="1.0" encoding="utf-8"?>
<sst xmlns="http://schemas.openxmlformats.org/spreadsheetml/2006/main" count="104" uniqueCount="89">
  <si>
    <t>BMI Calculator</t>
  </si>
  <si>
    <t>https://www.finder.ac.id/</t>
  </si>
  <si>
    <t>Weight</t>
  </si>
  <si>
    <t>Units</t>
  </si>
  <si>
    <t>English</t>
  </si>
  <si>
    <t>Height</t>
  </si>
  <si>
    <t>Formula</t>
  </si>
  <si>
    <t>CDC</t>
  </si>
  <si>
    <t>Gender</t>
  </si>
  <si>
    <t>Male</t>
  </si>
  <si>
    <t>Your BMI</t>
  </si>
  <si>
    <t>BMI</t>
  </si>
  <si>
    <t>Obese</t>
  </si>
  <si>
    <t>Over</t>
  </si>
  <si>
    <t>Normal</t>
  </si>
  <si>
    <t>Under</t>
  </si>
  <si>
    <t>Actual</t>
  </si>
  <si>
    <t>Y-Value</t>
  </si>
  <si>
    <t>CDC Definition</t>
  </si>
  <si>
    <t>NHANES II Definitions for BMI</t>
  </si>
  <si>
    <t>Men &amp; Women</t>
  </si>
  <si>
    <t>Men</t>
  </si>
  <si>
    <t>Women</t>
  </si>
  <si>
    <t>Status</t>
  </si>
  <si>
    <t>Below 18.5</t>
  </si>
  <si>
    <t>&lt; 20.7</t>
  </si>
  <si>
    <t>&lt; 19.1</t>
  </si>
  <si>
    <t>Underweight</t>
  </si>
  <si>
    <t>18.5 - 24.9</t>
  </si>
  <si>
    <t>20.7 - 26.4</t>
  </si>
  <si>
    <t>19.1 - 25.8</t>
  </si>
  <si>
    <t>n/a</t>
  </si>
  <si>
    <t>26.4 - 27.8</t>
  </si>
  <si>
    <t>25.8 - 27.3</t>
  </si>
  <si>
    <t>Marginally Overweight</t>
  </si>
  <si>
    <t>25 - 29.9</t>
  </si>
  <si>
    <t>27.8 - 31.1</t>
  </si>
  <si>
    <t>27.3 - 32.3</t>
  </si>
  <si>
    <t>Overweight</t>
  </si>
  <si>
    <t xml:space="preserve">30 &amp; Above </t>
  </si>
  <si>
    <t>&gt; 31.1</t>
  </si>
  <si>
    <t>&gt; 32.3</t>
  </si>
  <si>
    <t>Ref: Centers for Disease Control and Prevention</t>
  </si>
  <si>
    <t>Ref: NHANES II survey (USA 1976-1980)</t>
  </si>
  <si>
    <t>BMI Formula</t>
  </si>
  <si>
    <t>BMI = Weight[kg] / ( Height[m] x Height[m] ) = 703.07 x Weight[lb] / ( Height[in] x Height[in] )</t>
  </si>
  <si>
    <t>Body Mass Index (BMI) Charts</t>
  </si>
  <si>
    <t>Body Mass Index (BMI) Table for Adults</t>
  </si>
  <si>
    <t>[42]</t>
  </si>
  <si>
    <t xml:space="preserve"> Obese  &gt;30</t>
  </si>
  <si>
    <t xml:space="preserve"> Overweight  25-30</t>
  </si>
  <si>
    <t xml:space="preserve"> Normal  18.5-25</t>
  </si>
  <si>
    <t xml:space="preserve"> Underweight  &lt;18.5</t>
  </si>
  <si>
    <r>
      <rPr>
        <rFont val="Poppins"/>
        <b/>
        <color theme="1"/>
        <sz val="11.0"/>
      </rPr>
      <t xml:space="preserve">HEIGHT </t>
    </r>
    <r>
      <rPr>
        <rFont val="Poppins"/>
        <b val="0"/>
        <color theme="1"/>
        <sz val="11.0"/>
      </rPr>
      <t>in feet/inches and centimeters</t>
    </r>
  </si>
  <si>
    <t xml:space="preserve"> WEIGHT</t>
  </si>
  <si>
    <t>lbs</t>
  </si>
  <si>
    <t>(kg)</t>
  </si>
  <si>
    <t>Note: BMI values rounded to the nearest whole number. BMI categories based on CDC (Centers for Disease Control and Prevention) criteria.</t>
  </si>
  <si>
    <t>https://www.vertex42.com</t>
  </si>
  <si>
    <t>BMI = Weight[kg] / ( Height[m] )^2 = 703.07 x Weight[lb] / ( Height[in] )^2</t>
  </si>
  <si>
    <t>© 2018 Vertex42 LLC</t>
  </si>
  <si>
    <t>BMI Chart Calculations</t>
  </si>
  <si>
    <t>by Vertex42.com</t>
  </si>
  <si>
    <t>© 2009 Vertex42 LLC</t>
  </si>
  <si>
    <t>Weight Conversion</t>
  </si>
  <si>
    <t>=</t>
  </si>
  <si>
    <t>kg</t>
  </si>
  <si>
    <t xml:space="preserve">= </t>
  </si>
  <si>
    <t>For area chart</t>
  </si>
  <si>
    <t>Vertical Gridlines</t>
  </si>
  <si>
    <t>Horizontal Gridlines</t>
  </si>
  <si>
    <t>Inches</t>
  </si>
  <si>
    <t>Label</t>
  </si>
  <si>
    <t>Meters</t>
  </si>
  <si>
    <t>BMI 18.5</t>
  </si>
  <si>
    <t>BMI 22</t>
  </si>
  <si>
    <t>BMI 25</t>
  </si>
  <si>
    <t>BMI 27</t>
  </si>
  <si>
    <t>BMI 30</t>
  </si>
  <si>
    <t>BMI 35</t>
  </si>
  <si>
    <t>BMI 40</t>
  </si>
  <si>
    <t>Major</t>
  </si>
  <si>
    <t>Minor</t>
  </si>
  <si>
    <t>References</t>
  </si>
  <si>
    <t>http://www.cdc.gov/healthyweight/assessing/bmi/adult_bmi/index.html</t>
  </si>
  <si>
    <t>http://www.halls.md/body-mass-index/bmirefs.htm</t>
  </si>
  <si>
    <t>http://www.cdc.gov/nchs/about/major/nhanes/growthcharts/charts.htm</t>
  </si>
  <si>
    <t>W = (BMI*H^2)/703.07, W in pounds, H in inches</t>
  </si>
  <si>
    <t>BMI = 703.07*W/H^2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</si>
</sst>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61">
    <font>
      <sz val="10.0"/>
      <color rgb="FF000000"/>
      <name val="Arial"/>
      <scheme val="minor"/>
    </font>
    <font>
      <sz val="10.0"/>
      <color rgb="FF3F3F3F"/>
      <name val="Poppins"/>
    </font>
    <font>
      <b/>
      <sz val="26.0"/>
      <color rgb="FFFFFFFF"/>
      <name val="Poppins"/>
    </font>
    <font/>
    <font>
      <color theme="1"/>
      <name val="Poppins"/>
    </font>
    <font>
      <sz val="8.0"/>
      <color rgb="FFA5A5A5"/>
      <name val="Poppins"/>
    </font>
    <font>
      <b/>
      <u/>
      <sz val="11.0"/>
      <color rgb="FFFFFFFF"/>
      <name val="Poppins"/>
    </font>
    <font>
      <b/>
      <u/>
      <sz val="11.0"/>
      <color rgb="FFFFFFFF"/>
      <name val="Poppins"/>
    </font>
    <font>
      <b/>
      <sz val="12.0"/>
      <color rgb="FF3F3F3F"/>
      <name val="Poppins"/>
    </font>
    <font>
      <b/>
      <sz val="10.0"/>
      <color rgb="FF3F3F3F"/>
      <name val="Poppins"/>
    </font>
    <font>
      <sz val="16.0"/>
      <color theme="1"/>
      <name val="Poppins"/>
    </font>
    <font>
      <b/>
      <sz val="16.0"/>
      <color theme="0"/>
      <name val="Poppins"/>
    </font>
    <font>
      <sz val="10.0"/>
      <color theme="1"/>
      <name val="Poppins"/>
    </font>
    <font>
      <sz val="12.0"/>
      <color theme="1"/>
      <name val="Poppins"/>
    </font>
    <font>
      <sz val="8.0"/>
      <color theme="1"/>
      <name val="Poppins"/>
    </font>
    <font>
      <sz val="11.0"/>
      <color rgb="FF3F3F3F"/>
      <name val="Poppins"/>
    </font>
    <font>
      <b/>
      <sz val="11.0"/>
      <color rgb="FFFFFFFF"/>
      <name val="Poppins"/>
    </font>
    <font>
      <sz val="10.0"/>
      <color rgb="FF595959"/>
      <name val="Poppins"/>
    </font>
    <font>
      <b/>
      <sz val="10.0"/>
      <color rgb="FF595959"/>
      <name val="Poppins"/>
    </font>
    <font>
      <b/>
      <sz val="10.0"/>
      <color rgb="FF2E848C"/>
      <name val="Poppins"/>
    </font>
    <font>
      <b/>
      <sz val="10.0"/>
      <color rgb="FF4E8B3D"/>
      <name val="Poppins"/>
    </font>
    <font>
      <b/>
      <sz val="10.0"/>
      <color rgb="FFE6AF00"/>
      <name val="Poppins"/>
    </font>
    <font>
      <b/>
      <sz val="10.0"/>
      <color rgb="FFD77509"/>
      <name val="Poppins"/>
    </font>
    <font>
      <sz val="10.0"/>
      <color rgb="FFD9182A"/>
      <name val="Poppins"/>
    </font>
    <font>
      <b/>
      <sz val="10.0"/>
      <color rgb="FFD9182A"/>
      <name val="Poppins"/>
    </font>
    <font>
      <u/>
      <sz val="8.0"/>
      <color rgb="FF7F7F7F"/>
      <name val="Poppins"/>
    </font>
    <font>
      <b/>
      <sz val="11.0"/>
      <color rgb="FF7F7F7F"/>
      <name val="Poppins"/>
    </font>
    <font>
      <b/>
      <sz val="14.0"/>
      <color rgb="FF3F3F3F"/>
      <name val="Poppins"/>
    </font>
    <font>
      <sz val="8.0"/>
      <color rgb="FF7F7F7F"/>
      <name val="Poppins"/>
    </font>
    <font>
      <b/>
      <sz val="10.0"/>
      <color rgb="FF3BC372"/>
      <name val="Poppins"/>
    </font>
    <font>
      <b/>
      <sz val="10.0"/>
      <color rgb="FFE89F0E"/>
      <name val="Poppins"/>
    </font>
    <font>
      <b/>
      <sz val="10.0"/>
      <color rgb="FFC1533D"/>
      <name val="Poppins"/>
    </font>
    <font>
      <b/>
      <sz val="24.0"/>
      <color rgb="FFFFFFFF"/>
      <name val="Poppins"/>
    </font>
    <font>
      <b/>
      <sz val="18.0"/>
      <color theme="1"/>
      <name val="Poppins"/>
    </font>
    <font>
      <b/>
      <sz val="16.0"/>
      <color rgb="FF3F3F3F"/>
      <name val="Poppins"/>
    </font>
    <font>
      <sz val="16.0"/>
      <color rgb="FF3F3F3F"/>
      <name val="Poppins"/>
    </font>
    <font>
      <sz val="10.0"/>
      <color rgb="FFFFFFFF"/>
      <name val="Poppins"/>
    </font>
    <font>
      <b/>
      <sz val="10.0"/>
      <color rgb="FF90101C"/>
      <name val="Poppins"/>
    </font>
    <font>
      <b/>
      <sz val="10.0"/>
      <color rgb="FF8F4E06"/>
      <name val="Poppins"/>
    </font>
    <font>
      <b/>
      <sz val="10.0"/>
      <color rgb="FF345D28"/>
      <name val="Poppins"/>
    </font>
    <font>
      <b/>
      <sz val="10.0"/>
      <color rgb="FF1F585D"/>
      <name val="Poppins"/>
    </font>
    <font>
      <b/>
      <sz val="11.0"/>
      <color theme="1"/>
      <name val="Poppins"/>
    </font>
    <font>
      <b/>
      <sz val="12.0"/>
      <color theme="1"/>
      <name val="Poppins"/>
    </font>
    <font>
      <b/>
      <sz val="10.0"/>
      <color theme="1"/>
      <name val="Poppins"/>
    </font>
    <font>
      <b/>
      <sz val="8.0"/>
      <color theme="1"/>
      <name val="Poppins"/>
    </font>
    <font>
      <b/>
      <sz val="8.0"/>
      <color theme="0"/>
      <name val="Poppins"/>
    </font>
    <font>
      <sz val="10.0"/>
      <color rgb="FFA5A5A5"/>
      <name val="Poppins"/>
    </font>
    <font>
      <sz val="8.0"/>
      <color rgb="FFD8D8D8"/>
      <name val="Poppins"/>
    </font>
    <font>
      <sz val="10.0"/>
      <color rgb="FFD8D8D8"/>
      <name val="Poppins"/>
    </font>
    <font>
      <u/>
      <sz val="8.0"/>
      <color rgb="FFA5A5A5"/>
      <name val="Poppins"/>
    </font>
    <font>
      <b/>
      <sz val="18.0"/>
      <color theme="1"/>
      <name val="Arial"/>
    </font>
    <font>
      <sz val="18.0"/>
      <color theme="1"/>
      <name val="Arial"/>
    </font>
    <font>
      <sz val="10.0"/>
      <color rgb="FFFFFFFF"/>
      <name val="Arial"/>
    </font>
    <font>
      <sz val="8.0"/>
      <color theme="1"/>
      <name val="Arial"/>
    </font>
    <font>
      <u/>
      <sz val="10.0"/>
      <color rgb="FF0000FF"/>
      <name val="Tahoma"/>
    </font>
    <font>
      <sz val="10.0"/>
      <color theme="1"/>
      <name val="Arial"/>
    </font>
    <font>
      <sz val="12.0"/>
      <color theme="1"/>
      <name val="Verdana"/>
    </font>
    <font>
      <b/>
      <sz val="10.0"/>
      <color theme="1"/>
      <name val="Verdana"/>
    </font>
    <font>
      <color theme="1"/>
      <name val="Arial"/>
      <scheme val="minor"/>
    </font>
    <font>
      <sz val="10.0"/>
      <color theme="1"/>
      <name val="Verdana"/>
    </font>
    <font>
      <b/>
      <sz val="10.0"/>
      <color theme="1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E41D24"/>
        <bgColor rgb="FFE41D24"/>
      </patternFill>
    </fill>
    <fill>
      <patternFill patternType="solid">
        <fgColor rgb="FFEA9999"/>
        <bgColor rgb="FFEA9999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rgb="FFFBDDDF"/>
        <bgColor rgb="FFFBDDDF"/>
      </patternFill>
    </fill>
    <fill>
      <patternFill patternType="solid">
        <fgColor theme="6"/>
        <bgColor theme="6"/>
      </patternFill>
    </fill>
    <fill>
      <patternFill patternType="solid">
        <fgColor rgb="FFFDEAD6"/>
        <bgColor rgb="FFFDEAD6"/>
      </patternFill>
    </fill>
    <fill>
      <patternFill patternType="solid">
        <fgColor theme="5"/>
        <bgColor theme="5"/>
      </patternFill>
    </fill>
    <fill>
      <patternFill patternType="solid">
        <fgColor rgb="FFE1F0DD"/>
        <bgColor rgb="FFE1F0DD"/>
      </patternFill>
    </fill>
    <fill>
      <patternFill patternType="solid">
        <fgColor theme="4"/>
        <bgColor theme="4"/>
      </patternFill>
    </fill>
    <fill>
      <patternFill patternType="solid">
        <fgColor rgb="FFD7EFF2"/>
        <bgColor rgb="FFD7EFF2"/>
      </patternFill>
    </fill>
    <fill>
      <patternFill patternType="solid">
        <fgColor rgb="FFEBEEF5"/>
        <bgColor rgb="FFEBEEF5"/>
      </patternFill>
    </fill>
    <fill>
      <patternFill patternType="solid">
        <fgColor rgb="FFF4F4F4"/>
        <bgColor rgb="FFF4F4F4"/>
      </patternFill>
    </fill>
  </fills>
  <borders count="31">
    <border/>
    <border>
      <left/>
      <top/>
    </border>
    <border>
      <top/>
    </border>
    <border>
      <right/>
      <top/>
    </border>
    <border>
      <left/>
      <top/>
      <bottom/>
    </border>
    <border>
      <top/>
      <bottom/>
    </border>
    <border>
      <right/>
      <top/>
      <bottom/>
    </border>
    <border>
      <left/>
      <bottom/>
    </border>
    <border>
      <bottom/>
    </border>
    <border>
      <right/>
      <bottom/>
    </border>
    <border>
      <left style="thick">
        <color theme="0"/>
      </left>
      <right/>
      <top style="thick">
        <color theme="0"/>
      </top>
      <bottom/>
    </border>
    <border>
      <left/>
      <right/>
      <top style="thick">
        <color theme="0"/>
      </top>
      <bottom/>
    </border>
    <border>
      <left/>
      <right style="thick">
        <color theme="0"/>
      </right>
      <top style="thick">
        <color theme="0"/>
      </top>
      <bottom/>
    </border>
    <border>
      <left style="thick">
        <color theme="0"/>
      </left>
      <right/>
      <top/>
      <bottom/>
    </border>
    <border>
      <left/>
      <right/>
      <top/>
      <bottom/>
    </border>
    <border>
      <left/>
      <right style="thick">
        <color theme="0"/>
      </right>
      <top/>
      <bottom/>
    </border>
    <border>
      <left/>
      <right/>
      <top style="thick">
        <color rgb="FFD8D8D8"/>
      </top>
      <bottom/>
    </border>
    <border>
      <left/>
      <right/>
      <top style="medium">
        <color rgb="FFD8D8D8"/>
      </top>
      <bottom/>
    </border>
    <border>
      <left style="thick">
        <color theme="0"/>
      </left>
      <right/>
      <top style="thick">
        <color theme="0"/>
      </top>
      <bottom style="thick">
        <color theme="0"/>
      </bottom>
    </border>
    <border>
      <left/>
      <right/>
      <top style="thick">
        <color theme="0"/>
      </top>
      <bottom style="thick">
        <color theme="0"/>
      </bottom>
    </border>
    <border>
      <left/>
      <right style="thick">
        <color theme="0"/>
      </right>
      <top style="thick">
        <color theme="0"/>
      </top>
      <bottom style="thick">
        <color theme="0"/>
      </bottom>
    </border>
    <border>
      <bottom style="thin">
        <color rgb="FFBFBFBF"/>
      </bottom>
    </border>
    <border>
      <right style="thin">
        <color rgb="FFB2B2B2"/>
      </right>
    </border>
    <border>
      <left style="thin">
        <color rgb="FFB2B2B2"/>
      </left>
    </border>
    <border>
      <left style="thin">
        <color rgb="FFB2B2B2"/>
      </left>
      <right style="thin">
        <color rgb="FFB2B2B2"/>
      </right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vertical="bottom"/>
    </xf>
    <xf borderId="5" fillId="0" fontId="3" numFmtId="0" xfId="0" applyBorder="1" applyFont="1"/>
    <xf borderId="5" fillId="0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vertical="bottom"/>
    </xf>
    <xf borderId="0" fillId="0" fontId="5" numFmtId="0" xfId="0" applyAlignment="1" applyFont="1">
      <alignment vertical="top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8" fillId="2" fontId="6" numFmtId="14" xfId="0" applyAlignment="1" applyBorder="1" applyFont="1" applyNumberFormat="1">
      <alignment horizontal="center" vertical="bottom"/>
    </xf>
    <xf borderId="8" fillId="0" fontId="7" numFmtId="14" xfId="0" applyAlignment="1" applyBorder="1" applyFont="1" applyNumberFormat="1">
      <alignment horizontal="center" vertical="bottom"/>
    </xf>
    <xf borderId="10" fillId="3" fontId="8" numFmtId="0" xfId="0" applyAlignment="1" applyBorder="1" applyFill="1" applyFont="1">
      <alignment vertical="center"/>
    </xf>
    <xf borderId="11" fillId="3" fontId="8" numFmtId="0" xfId="0" applyAlignment="1" applyBorder="1" applyFont="1">
      <alignment vertical="center"/>
    </xf>
    <xf borderId="10" fillId="4" fontId="8" numFmtId="0" xfId="0" applyAlignment="1" applyBorder="1" applyFill="1" applyFont="1">
      <alignment vertical="center"/>
    </xf>
    <xf borderId="11" fillId="4" fontId="8" numFmtId="0" xfId="0" applyAlignment="1" applyBorder="1" applyFont="1">
      <alignment vertical="center"/>
    </xf>
    <xf borderId="12" fillId="4" fontId="8" numFmtId="0" xfId="0" applyAlignment="1" applyBorder="1" applyFont="1">
      <alignment vertical="center"/>
    </xf>
    <xf borderId="13" fillId="3" fontId="8" numFmtId="0" xfId="0" applyAlignment="1" applyBorder="1" applyFont="1">
      <alignment horizontal="right" vertical="center"/>
    </xf>
    <xf borderId="14" fillId="0" fontId="8" numFmtId="0" xfId="0" applyAlignment="1" applyBorder="1" applyFont="1">
      <alignment horizontal="center" vertical="center"/>
    </xf>
    <xf borderId="14" fillId="3" fontId="8" numFmtId="0" xfId="0" applyAlignment="1" applyBorder="1" applyFont="1">
      <alignment horizontal="left" vertical="center"/>
    </xf>
    <xf borderId="13" fillId="4" fontId="8" numFmtId="0" xfId="0" applyAlignment="1" applyBorder="1" applyFont="1">
      <alignment horizontal="right" vertical="center"/>
    </xf>
    <xf borderId="14" fillId="0" fontId="8" numFmtId="2" xfId="0" applyAlignment="1" applyBorder="1" applyFont="1" applyNumberFormat="1">
      <alignment horizontal="center" vertical="center"/>
    </xf>
    <xf borderId="15" fillId="4" fontId="8" numFmtId="0" xfId="0" applyAlignment="1" applyBorder="1" applyFont="1">
      <alignment horizontal="left" vertical="center"/>
    </xf>
    <xf borderId="14" fillId="3" fontId="8" numFmtId="0" xfId="0" applyAlignment="1" applyBorder="1" applyFont="1">
      <alignment horizontal="center" vertical="center"/>
    </xf>
    <xf borderId="13" fillId="4" fontId="9" numFmtId="0" xfId="0" applyAlignment="1" applyBorder="1" applyFont="1">
      <alignment vertical="center"/>
    </xf>
    <xf borderId="14" fillId="4" fontId="8" numFmtId="0" xfId="0" applyAlignment="1" applyBorder="1" applyFont="1">
      <alignment horizontal="center" vertical="center"/>
    </xf>
    <xf borderId="16" fillId="0" fontId="8" numFmtId="0" xfId="0" applyAlignment="1" applyBorder="1" applyFont="1">
      <alignment horizontal="center" vertical="center"/>
    </xf>
    <xf borderId="17" fillId="0" fontId="8" numFmtId="2" xfId="0" applyAlignment="1" applyBorder="1" applyFont="1" applyNumberFormat="1">
      <alignment horizontal="center" vertical="center"/>
    </xf>
    <xf borderId="14" fillId="3" fontId="8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18" fillId="2" fontId="11" numFmtId="0" xfId="0" applyAlignment="1" applyBorder="1" applyFont="1">
      <alignment horizontal="right" vertical="center"/>
    </xf>
    <xf borderId="19" fillId="2" fontId="11" numFmtId="164" xfId="0" applyAlignment="1" applyBorder="1" applyFont="1" applyNumberFormat="1">
      <alignment horizontal="center" vertical="center"/>
    </xf>
    <xf borderId="19" fillId="2" fontId="11" numFmtId="164" xfId="0" applyAlignment="1" applyBorder="1" applyFont="1" applyNumberFormat="1">
      <alignment horizontal="right" vertical="center"/>
    </xf>
    <xf borderId="20" fillId="2" fontId="11" numFmtId="164" xfId="0" applyAlignment="1" applyBorder="1" applyFont="1" applyNumberFormat="1">
      <alignment horizontal="right" vertical="center"/>
    </xf>
    <xf borderId="0" fillId="0" fontId="12" numFmtId="0" xfId="0" applyAlignment="1" applyFont="1">
      <alignment vertical="center"/>
    </xf>
    <xf borderId="14" fillId="5" fontId="13" numFmtId="0" xfId="0" applyAlignment="1" applyBorder="1" applyFill="1" applyFont="1">
      <alignment vertical="center"/>
    </xf>
    <xf borderId="14" fillId="5" fontId="13" numFmtId="0" xfId="0" applyAlignment="1" applyBorder="1" applyFont="1">
      <alignment horizontal="center" vertical="center"/>
    </xf>
    <xf borderId="0" fillId="0" fontId="14" numFmtId="0" xfId="0" applyAlignment="1" applyFont="1">
      <alignment vertical="center"/>
    </xf>
    <xf borderId="14" fillId="5" fontId="14" numFmtId="0" xfId="0" applyAlignment="1" applyBorder="1" applyFont="1">
      <alignment vertical="center"/>
    </xf>
    <xf borderId="14" fillId="5" fontId="14" numFmtId="0" xfId="0" applyAlignment="1" applyBorder="1" applyFont="1">
      <alignment horizontal="center" vertical="center"/>
    </xf>
    <xf borderId="14" fillId="5" fontId="14" numFmtId="164" xfId="0" applyAlignment="1" applyBorder="1" applyFont="1" applyNumberFormat="1">
      <alignment horizontal="center" vertical="center"/>
    </xf>
    <xf borderId="0" fillId="0" fontId="15" numFmtId="0" xfId="0" applyAlignment="1" applyFont="1">
      <alignment vertical="center"/>
    </xf>
    <xf borderId="14" fillId="2" fontId="16" numFmtId="0" xfId="0" applyAlignment="1" applyBorder="1" applyFont="1">
      <alignment horizontal="left" vertical="center"/>
    </xf>
    <xf borderId="14" fillId="2" fontId="16" numFmtId="0" xfId="0" applyAlignment="1" applyBorder="1" applyFont="1">
      <alignment vertical="center"/>
    </xf>
    <xf borderId="0" fillId="0" fontId="17" numFmtId="0" xfId="0" applyAlignment="1" applyFont="1">
      <alignment vertical="center"/>
    </xf>
    <xf borderId="14" fillId="6" fontId="18" numFmtId="0" xfId="0" applyAlignment="1" applyBorder="1" applyFill="1" applyFont="1">
      <alignment horizontal="left" vertical="center"/>
    </xf>
    <xf borderId="14" fillId="6" fontId="18" numFmtId="0" xfId="0" applyAlignment="1" applyBorder="1" applyFont="1">
      <alignment vertical="center"/>
    </xf>
    <xf borderId="0" fillId="0" fontId="19" numFmtId="0" xfId="0" applyAlignment="1" applyFont="1">
      <alignment vertical="center"/>
    </xf>
    <xf borderId="0" fillId="0" fontId="19" numFmtId="0" xfId="0" applyAlignment="1" applyFont="1">
      <alignment horizontal="left" vertical="center"/>
    </xf>
    <xf borderId="0" fillId="0" fontId="20" numFmtId="0" xfId="0" applyAlignment="1" applyFont="1">
      <alignment vertical="center"/>
    </xf>
    <xf borderId="0" fillId="0" fontId="20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0" fillId="0" fontId="22" numFmtId="0" xfId="0" applyAlignment="1" applyFont="1">
      <alignment vertical="center"/>
    </xf>
    <xf borderId="0" fillId="0" fontId="22" numFmtId="0" xfId="0" applyAlignment="1" applyFont="1">
      <alignment horizontal="left" vertical="center"/>
    </xf>
    <xf borderId="0" fillId="0" fontId="23" numFmtId="0" xfId="0" applyAlignment="1" applyFont="1">
      <alignment vertical="center"/>
    </xf>
    <xf borderId="21" fillId="0" fontId="24" numFmtId="0" xfId="0" applyAlignment="1" applyBorder="1" applyFont="1">
      <alignment horizontal="left" vertical="center"/>
    </xf>
    <xf borderId="21" fillId="0" fontId="23" numFmtId="0" xfId="0" applyAlignment="1" applyBorder="1" applyFont="1">
      <alignment vertical="center"/>
    </xf>
    <xf borderId="0" fillId="0" fontId="25" numFmtId="0" xfId="0" applyAlignment="1" applyFont="1">
      <alignment vertical="center"/>
    </xf>
    <xf borderId="14" fillId="6" fontId="26" numFmtId="0" xfId="0" applyAlignment="1" applyBorder="1" applyFont="1">
      <alignment horizontal="left"/>
    </xf>
    <xf borderId="14" fillId="6" fontId="1" numFmtId="0" xfId="0" applyAlignment="1" applyBorder="1" applyFont="1">
      <alignment horizontal="left" vertical="center"/>
    </xf>
    <xf borderId="14" fillId="6" fontId="27" numFmtId="0" xfId="0" applyAlignment="1" applyBorder="1" applyFont="1">
      <alignment horizontal="left" vertical="center"/>
    </xf>
    <xf borderId="14" fillId="6" fontId="28" numFmtId="0" xfId="0" applyAlignment="1" applyBorder="1" applyFont="1">
      <alignment horizontal="left" vertical="center"/>
    </xf>
    <xf borderId="14" fillId="6" fontId="17" numFmtId="0" xfId="0" applyAlignment="1" applyBorder="1" applyFont="1">
      <alignment horizontal="left" vertical="center"/>
    </xf>
    <xf borderId="0" fillId="0" fontId="29" numFmtId="0" xfId="0" applyAlignment="1" applyFont="1">
      <alignment vertical="center"/>
    </xf>
    <xf borderId="0" fillId="0" fontId="30" numFmtId="0" xfId="0" applyAlignment="1" applyFont="1">
      <alignment vertical="center"/>
    </xf>
    <xf borderId="0" fillId="0" fontId="31" numFmtId="0" xfId="0" applyAlignment="1" applyFont="1">
      <alignment vertical="center"/>
    </xf>
    <xf borderId="0" fillId="0" fontId="12" numFmtId="0" xfId="0" applyFont="1"/>
    <xf borderId="0" fillId="2" fontId="32" numFmtId="0" xfId="0" applyAlignment="1" applyFont="1">
      <alignment vertical="center"/>
    </xf>
    <xf borderId="0" fillId="2" fontId="33" numFmtId="0" xfId="0" applyAlignment="1" applyFont="1">
      <alignment vertical="center"/>
    </xf>
    <xf borderId="6" fillId="0" fontId="3" numFmtId="0" xfId="0" applyBorder="1" applyFont="1"/>
    <xf borderId="0" fillId="2" fontId="12" numFmtId="0" xfId="0" applyAlignment="1" applyFont="1">
      <alignment vertical="top"/>
    </xf>
    <xf borderId="0" fillId="0" fontId="12" numFmtId="0" xfId="0" applyAlignment="1" applyFont="1">
      <alignment vertical="top"/>
    </xf>
    <xf borderId="0" fillId="0" fontId="12" numFmtId="0" xfId="0" applyAlignment="1" applyFont="1">
      <alignment horizontal="center"/>
    </xf>
    <xf borderId="0" fillId="0" fontId="34" numFmtId="0" xfId="0" applyAlignment="1" applyFont="1">
      <alignment horizontal="center"/>
    </xf>
    <xf borderId="0" fillId="0" fontId="35" numFmtId="0" xfId="0" applyFont="1"/>
    <xf borderId="0" fillId="0" fontId="36" numFmtId="0" xfId="0" applyFont="1"/>
    <xf borderId="14" fillId="7" fontId="12" numFmtId="0" xfId="0" applyAlignment="1" applyBorder="1" applyFill="1" applyFont="1">
      <alignment horizontal="center" vertical="center"/>
    </xf>
    <xf borderId="14" fillId="8" fontId="37" numFmtId="0" xfId="0" applyAlignment="1" applyBorder="1" applyFill="1" applyFont="1">
      <alignment horizontal="left" vertical="center"/>
    </xf>
    <xf borderId="14" fillId="8" fontId="12" numFmtId="0" xfId="0" applyAlignment="1" applyBorder="1" applyFont="1">
      <alignment vertical="center"/>
    </xf>
    <xf borderId="0" fillId="0" fontId="12" numFmtId="0" xfId="0" applyAlignment="1" applyFont="1">
      <alignment horizontal="center" vertical="center"/>
    </xf>
    <xf borderId="14" fillId="9" fontId="12" numFmtId="0" xfId="0" applyAlignment="1" applyBorder="1" applyFill="1" applyFont="1">
      <alignment horizontal="center" vertical="center"/>
    </xf>
    <xf borderId="14" fillId="10" fontId="38" numFmtId="0" xfId="0" applyAlignment="1" applyBorder="1" applyFill="1" applyFont="1">
      <alignment vertical="center"/>
    </xf>
    <xf borderId="14" fillId="10" fontId="12" numFmtId="0" xfId="0" applyAlignment="1" applyBorder="1" applyFont="1">
      <alignment vertical="center"/>
    </xf>
    <xf borderId="14" fillId="11" fontId="12" numFmtId="0" xfId="0" applyAlignment="1" applyBorder="1" applyFill="1" applyFont="1">
      <alignment horizontal="center" vertical="center"/>
    </xf>
    <xf borderId="14" fillId="12" fontId="39" numFmtId="0" xfId="0" applyAlignment="1" applyBorder="1" applyFill="1" applyFont="1">
      <alignment vertical="center"/>
    </xf>
    <xf borderId="14" fillId="12" fontId="12" numFmtId="0" xfId="0" applyAlignment="1" applyBorder="1" applyFont="1">
      <alignment vertical="center"/>
    </xf>
    <xf borderId="14" fillId="13" fontId="12" numFmtId="0" xfId="0" applyAlignment="1" applyBorder="1" applyFill="1" applyFont="1">
      <alignment horizontal="center" vertical="center"/>
    </xf>
    <xf borderId="14" fillId="14" fontId="40" numFmtId="0" xfId="0" applyAlignment="1" applyBorder="1" applyFill="1" applyFont="1">
      <alignment vertical="center"/>
    </xf>
    <xf borderId="14" fillId="14" fontId="12" numFmtId="0" xfId="0" applyAlignment="1" applyBorder="1" applyFont="1">
      <alignment vertical="center"/>
    </xf>
    <xf borderId="0" fillId="0" fontId="41" numFmtId="0" xfId="0" applyAlignment="1" applyFont="1">
      <alignment horizontal="center"/>
    </xf>
    <xf borderId="0" fillId="0" fontId="42" numFmtId="0" xfId="0" applyAlignment="1" applyFont="1">
      <alignment horizontal="left" vertical="center"/>
    </xf>
    <xf borderId="22" fillId="0" fontId="3" numFmtId="0" xfId="0" applyBorder="1" applyFont="1"/>
    <xf borderId="23" fillId="0" fontId="14" numFmtId="0" xfId="0" applyAlignment="1" applyBorder="1" applyFont="1">
      <alignment vertical="center"/>
    </xf>
    <xf borderId="24" fillId="0" fontId="14" numFmtId="0" xfId="0" applyAlignment="1" applyBorder="1" applyFont="1">
      <alignment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horizontal="left" vertical="center"/>
    </xf>
    <xf borderId="23" fillId="0" fontId="14" numFmtId="0" xfId="0" applyAlignment="1" applyBorder="1" applyFont="1">
      <alignment horizontal="left" vertical="center"/>
    </xf>
    <xf borderId="24" fillId="0" fontId="14" numFmtId="0" xfId="0" applyAlignment="1" applyBorder="1" applyFont="1">
      <alignment horizontal="left" vertical="center"/>
    </xf>
    <xf borderId="0" fillId="0" fontId="43" numFmtId="0" xfId="0" applyAlignment="1" applyFont="1">
      <alignment horizontal="center" vertical="center"/>
    </xf>
    <xf borderId="0" fillId="0" fontId="44" numFmtId="164" xfId="0" applyAlignment="1" applyFont="1" applyNumberFormat="1">
      <alignment horizontal="left" vertical="center"/>
    </xf>
    <xf borderId="25" fillId="15" fontId="45" numFmtId="1" xfId="0" applyAlignment="1" applyBorder="1" applyFill="1" applyFont="1" applyNumberFormat="1">
      <alignment horizontal="center" vertical="center"/>
    </xf>
    <xf borderId="26" fillId="15" fontId="45" numFmtId="1" xfId="0" applyAlignment="1" applyBorder="1" applyFont="1" applyNumberFormat="1">
      <alignment horizontal="center" vertical="center"/>
    </xf>
    <xf borderId="14" fillId="15" fontId="45" numFmtId="1" xfId="0" applyAlignment="1" applyBorder="1" applyFont="1" applyNumberFormat="1">
      <alignment horizontal="center" vertical="center"/>
    </xf>
    <xf borderId="0" fillId="0" fontId="46" numFmtId="0" xfId="0" applyAlignment="1" applyFont="1">
      <alignment horizontal="center" vertical="center"/>
    </xf>
    <xf borderId="0" fillId="0" fontId="5" numFmtId="164" xfId="0" applyAlignment="1" applyFont="1" applyNumberFormat="1">
      <alignment horizontal="left" vertical="center"/>
    </xf>
    <xf borderId="25" fillId="15" fontId="47" numFmtId="1" xfId="0" applyAlignment="1" applyBorder="1" applyFont="1" applyNumberFormat="1">
      <alignment horizontal="center" vertical="center"/>
    </xf>
    <xf borderId="26" fillId="15" fontId="47" numFmtId="1" xfId="0" applyAlignment="1" applyBorder="1" applyFont="1" applyNumberFormat="1">
      <alignment horizontal="center" vertical="center"/>
    </xf>
    <xf borderId="14" fillId="15" fontId="47" numFmtId="1" xfId="0" applyAlignment="1" applyBorder="1" applyFont="1" applyNumberFormat="1">
      <alignment horizontal="center" vertical="center"/>
    </xf>
    <xf borderId="0" fillId="0" fontId="48" numFmtId="0" xfId="0" applyAlignment="1" applyFont="1">
      <alignment vertical="center"/>
    </xf>
    <xf borderId="26" fillId="13" fontId="47" numFmtId="1" xfId="0" applyAlignment="1" applyBorder="1" applyFont="1" applyNumberFormat="1">
      <alignment horizontal="center" vertical="center"/>
    </xf>
    <xf borderId="14" fillId="13" fontId="47" numFmtId="1" xfId="0" applyAlignment="1" applyBorder="1" applyFont="1" applyNumberFormat="1">
      <alignment horizontal="center" vertical="center"/>
    </xf>
    <xf borderId="25" fillId="13" fontId="47" numFmtId="1" xfId="0" applyAlignment="1" applyBorder="1" applyFont="1" applyNumberFormat="1">
      <alignment horizontal="center" vertical="center"/>
    </xf>
    <xf borderId="26" fillId="13" fontId="45" numFmtId="1" xfId="0" applyAlignment="1" applyBorder="1" applyFont="1" applyNumberFormat="1">
      <alignment horizontal="center" vertical="center"/>
    </xf>
    <xf borderId="14" fillId="13" fontId="45" numFmtId="1" xfId="0" applyAlignment="1" applyBorder="1" applyFont="1" applyNumberFormat="1">
      <alignment horizontal="center" vertical="center"/>
    </xf>
    <xf borderId="25" fillId="13" fontId="45" numFmtId="1" xfId="0" applyAlignment="1" applyBorder="1" applyFont="1" applyNumberFormat="1">
      <alignment horizontal="center" vertical="center"/>
    </xf>
    <xf borderId="0" fillId="0" fontId="5" numFmtId="0" xfId="0" applyFont="1"/>
    <xf borderId="0" fillId="0" fontId="46" numFmtId="0" xfId="0" applyFont="1"/>
    <xf borderId="0" fillId="0" fontId="46" numFmtId="0" xfId="0" applyAlignment="1" applyFont="1">
      <alignment horizontal="center"/>
    </xf>
    <xf borderId="0" fillId="0" fontId="49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horizontal="right"/>
    </xf>
    <xf borderId="0" fillId="0" fontId="14" numFmtId="0" xfId="0" applyFont="1"/>
    <xf borderId="27" fillId="16" fontId="50" numFmtId="0" xfId="0" applyAlignment="1" applyBorder="1" applyFill="1" applyFont="1">
      <alignment vertical="center"/>
    </xf>
    <xf borderId="27" fillId="16" fontId="51" numFmtId="0" xfId="0" applyBorder="1" applyFont="1"/>
    <xf borderId="27" fillId="16" fontId="52" numFmtId="0" xfId="0" applyBorder="1" applyFont="1"/>
    <xf borderId="28" fillId="16" fontId="53" numFmtId="0" xfId="0" applyAlignment="1" applyBorder="1" applyFont="1">
      <alignment horizontal="right" vertical="center"/>
    </xf>
    <xf borderId="29" fillId="0" fontId="3" numFmtId="0" xfId="0" applyBorder="1" applyFont="1"/>
    <xf borderId="0" fillId="0" fontId="54" numFmtId="0" xfId="0" applyAlignment="1" applyFont="1">
      <alignment horizontal="left"/>
    </xf>
    <xf borderId="0" fillId="0" fontId="55" numFmtId="0" xfId="0" applyFont="1"/>
    <xf borderId="0" fillId="0" fontId="56" numFmtId="0" xfId="0" applyAlignment="1" applyFont="1">
      <alignment shrinkToFit="0" wrapText="1"/>
    </xf>
    <xf borderId="0" fillId="0" fontId="53" numFmtId="0" xfId="0" applyAlignment="1" applyFont="1">
      <alignment horizontal="right"/>
    </xf>
    <xf borderId="0" fillId="0" fontId="57" numFmtId="0" xfId="0" applyFont="1"/>
    <xf borderId="30" fillId="0" fontId="55" numFmtId="0" xfId="0" applyBorder="1" applyFont="1"/>
    <xf borderId="0" fillId="0" fontId="58" numFmtId="0" xfId="0" applyFont="1"/>
    <xf quotePrefix="1" borderId="0" fillId="0" fontId="55" numFmtId="0" xfId="0" applyFont="1"/>
    <xf borderId="0" fillId="0" fontId="59" numFmtId="0" xfId="0" applyFont="1"/>
    <xf borderId="0" fillId="0" fontId="57" numFmtId="0" xfId="0" applyAlignment="1" applyFont="1">
      <alignment horizontal="left"/>
    </xf>
    <xf borderId="0" fillId="0" fontId="60" numFmtId="0" xfId="0" applyAlignment="1" applyFont="1">
      <alignment horizontal="left"/>
    </xf>
    <xf borderId="0" fillId="0" fontId="60" numFmtId="0" xfId="0" applyAlignment="1" applyFont="1">
      <alignment horizontal="right"/>
    </xf>
    <xf borderId="0" fillId="0" fontId="60" numFmtId="0" xfId="0" applyFont="1"/>
    <xf borderId="0" fillId="0" fontId="59" numFmtId="0" xfId="0" applyAlignment="1" applyFont="1">
      <alignment horizontal="right"/>
    </xf>
    <xf borderId="0" fillId="0" fontId="57" numFmtId="0" xfId="0" applyAlignment="1" applyFont="1">
      <alignment horizontal="right"/>
    </xf>
    <xf borderId="0" fillId="0" fontId="55" numFmtId="0" xfId="0" applyAlignment="1" applyFont="1">
      <alignment horizontal="left"/>
    </xf>
    <xf borderId="0" fillId="0" fontId="55" numFmtId="165" xfId="0" applyAlignment="1" applyFont="1" applyNumberFormat="1">
      <alignment horizontal="left"/>
    </xf>
    <xf borderId="0" fillId="0" fontId="55" numFmtId="164" xfId="0" applyAlignment="1" applyFont="1" applyNumberFormat="1">
      <alignment horizontal="left"/>
    </xf>
    <xf borderId="0" fillId="0" fontId="55" numFmtId="2" xfId="0" applyAlignment="1" applyFont="1" applyNumberFormat="1">
      <alignment horizontal="right"/>
    </xf>
    <xf borderId="0" fillId="0" fontId="55" numFmtId="2" xfId="0" applyFont="1" applyNumberFormat="1"/>
  </cellXfs>
  <cellStyles count="1">
    <cellStyle xfId="0" name="Normal" builtinId="0"/>
  </cellStyles>
  <dxfs count="6"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theme="6"/>
          <bgColor theme="6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D8D8D8"/>
      </font>
      <fill>
        <patternFill patternType="solid">
          <fgColor rgb="FFD8D8D8"/>
          <bgColor rgb="FFD8D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6994168715335923"/>
          <c:y val="0.13043478260869565"/>
          <c:w val="0.8945128917708816"/>
          <c:h val="0.6539992645846805"/>
        </c:manualLayout>
      </c:layout>
      <c:barChart>
        <c:barDir val="col"/>
        <c:ser>
          <c:idx val="0"/>
          <c:order val="0"/>
          <c:tx>
            <c:v>Obese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Calculator!$D$13</c:f>
            </c:strRef>
          </c:cat>
          <c:val>
            <c:numRef>
              <c:f>Calculator!$D$14</c:f>
              <c:numCache/>
            </c:numRef>
          </c:val>
        </c:ser>
        <c:ser>
          <c:idx val="1"/>
          <c:order val="1"/>
          <c:tx>
            <c:v>Over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Calculator!$D$13</c:f>
            </c:strRef>
          </c:cat>
          <c:val>
            <c:numRef>
              <c:f>Calculator!$D$15</c:f>
              <c:numCache/>
            </c:numRef>
          </c:val>
        </c:ser>
        <c:ser>
          <c:idx val="2"/>
          <c:order val="2"/>
          <c:tx>
            <c:strRef>
              <c:f>Calculator!$C$16</c:f>
            </c:strRef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Calculator!$D$13</c:f>
            </c:strRef>
          </c:cat>
          <c:val>
            <c:numRef>
              <c:f>Calculator!$D$16</c:f>
              <c:numCache/>
            </c:numRef>
          </c:val>
        </c:ser>
        <c:ser>
          <c:idx val="3"/>
          <c:order val="3"/>
          <c:tx>
            <c:v>Normal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Calculator!$D$13</c:f>
            </c:strRef>
          </c:cat>
          <c:val>
            <c:numRef>
              <c:f>Calculator!$D$17</c:f>
              <c:numCache/>
            </c:numRef>
          </c:val>
        </c:ser>
        <c:axId val="1336627116"/>
        <c:axId val="1455922898"/>
      </c:barChart>
      <c:catAx>
        <c:axId val="13366271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1455922898"/>
      </c:catAx>
      <c:valAx>
        <c:axId val="1455922898"/>
        <c:scaling>
          <c:orientation val="minMax"/>
          <c:max val="5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</a:p>
        </c:txPr>
        <c:crossAx val="1336627116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Body Mass Index (BMI) Chart for Adults</a:t>
            </a:r>
          </a:p>
        </c:rich>
      </c:tx>
      <c:layout>
        <c:manualLayout>
          <c:xMode val="edge"/>
          <c:yMode val="edge"/>
          <c:x val="0.22904191616766467"/>
          <c:y val="0.009416213174238564"/>
        </c:manualLayout>
      </c:layout>
      <c:overlay val="0"/>
    </c:title>
    <c:plotArea>
      <c:layout>
        <c:manualLayout>
          <c:xMode val="edge"/>
          <c:yMode val="edge"/>
          <c:x val="0.10329341317365269"/>
          <c:y val="0.06779673485451766"/>
          <c:w val="0.7829341317365269"/>
          <c:h val="0.7740127229224101"/>
        </c:manualLayout>
      </c:layout>
      <c:areaChart>
        <c:grouping val="stacked"/>
        <c:ser>
          <c:idx val="0"/>
          <c:order val="0"/>
          <c:tx>
            <c:v>Underweight</c:v>
          </c:tx>
          <c:spPr>
            <a:solidFill>
              <a:schemeClr val="accent1">
                <a:alpha val="30000"/>
              </a:schemeClr>
            </a:solidFill>
            <a:ln cmpd="sng" w="9525">
              <a:solidFill>
                <a:schemeClr val="accent1"/>
              </a:solidFill>
              <a:prstDash val="solid"/>
            </a:ln>
          </c:spPr>
          <c:cat>
            <c:strRef>
              <c:f>Calculations!$D$10:$D$38</c:f>
            </c:strRef>
          </c:cat>
          <c:val>
            <c:numRef>
              <c:f>Calculations!$F$10:$F$38</c:f>
              <c:numCache/>
            </c:numRef>
          </c:val>
        </c:ser>
        <c:ser>
          <c:idx val="1"/>
          <c:order val="1"/>
          <c:tx>
            <c:v>BMI 18.5-25</c:v>
          </c:tx>
          <c:spPr>
            <a:solidFill>
              <a:schemeClr val="accent2">
                <a:alpha val="30000"/>
              </a:schemeClr>
            </a:solidFill>
            <a:ln cmpd="sng" w="9525">
              <a:solidFill>
                <a:schemeClr val="accent2"/>
              </a:solidFill>
              <a:prstDash val="solid"/>
            </a:ln>
          </c:spPr>
          <c:cat>
            <c:strRef>
              <c:f>Calculations!$D$10:$D$38</c:f>
            </c:strRef>
          </c:cat>
          <c:val>
            <c:numRef>
              <c:f>Calculations!$M$10:$M$38</c:f>
              <c:numCache/>
            </c:numRef>
          </c:val>
        </c:ser>
        <c:ser>
          <c:idx val="2"/>
          <c:order val="2"/>
          <c:tx>
            <c:v>Overweight</c:v>
          </c:tx>
          <c:spPr>
            <a:solidFill>
              <a:srgbClr val="F69B36">
                <a:alpha val="30000"/>
              </a:srgbClr>
            </a:solidFill>
            <a:ln cmpd="sng" w="9525">
              <a:solidFill>
                <a:srgbClr val="F69B36"/>
              </a:solidFill>
              <a:prstDash val="solid"/>
            </a:ln>
          </c:spPr>
          <c:cat>
            <c:strRef>
              <c:f>Calculations!$D$10:$D$38</c:f>
            </c:strRef>
          </c:cat>
          <c:val>
            <c:numRef>
              <c:f>Calculations!$N$10:$N$38</c:f>
              <c:numCache/>
            </c:numRef>
          </c:val>
        </c:ser>
        <c:axId val="770623416"/>
        <c:axId val="1643118285"/>
      </c:areaChart>
      <c:lineChart>
        <c:ser>
          <c:idx val="3"/>
          <c:order val="3"/>
          <c:tx>
            <c:v>V_Major_Gridlines</c:v>
          </c:tx>
          <c:spPr>
            <a:ln cmpd="sng" w="19050">
              <a:solidFill>
                <a:srgbClr val="000000">
                  <a:alpha val="0"/>
                </a:srgbClr>
              </a:solidFill>
            </a:ln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300.0"/>
          </c:errBars>
          <c:cat>
            <c:strRef>
              <c:f>Calculations!$D$10:$D$38</c:f>
            </c:strRef>
          </c:cat>
          <c:val>
            <c:numRef>
              <c:f>Calculations!$P$10:$P$38</c:f>
              <c:numCache/>
            </c:numRef>
          </c:val>
          <c:smooth val="0"/>
        </c:ser>
        <c:ser>
          <c:idx val="4"/>
          <c:order val="4"/>
          <c:tx>
            <c:v>V_Minor_Gridlines</c:v>
          </c:tx>
          <c:spPr>
            <a:ln cmpd="sng" w="19050">
              <a:solidFill>
                <a:srgbClr val="000000">
                  <a:alpha val="0"/>
                </a:srgbClr>
              </a:solidFill>
            </a:ln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300.0"/>
          </c:errBars>
          <c:cat>
            <c:strRef>
              <c:f>Calculations!$D$10:$D$38</c:f>
            </c:strRef>
          </c:cat>
          <c:val>
            <c:numRef>
              <c:f>Calculations!$Q$10:$Q$38</c:f>
              <c:numCache/>
            </c:numRef>
          </c:val>
          <c:smooth val="0"/>
        </c:ser>
        <c:ser>
          <c:idx val="5"/>
          <c:order val="5"/>
          <c:tx>
            <c:v>BMI 18.5</c:v>
          </c:tx>
          <c:spPr>
            <a:ln cmpd="sng" w="19050">
              <a:solidFill>
                <a:srgbClr val="000000">
                  <a:alpha val="0"/>
                </a:srgbClr>
              </a:solidFill>
            </a:ln>
          </c:spPr>
          <c:marker>
            <c:symbol val="none"/>
          </c:marker>
          <c:dPt>
            <c:idx val="25"/>
            <c:marker>
              <c:symbol val="none"/>
            </c:marker>
          </c:dPt>
          <c:cat>
            <c:strRef>
              <c:f>Calculations!$D$10:$D$38</c:f>
            </c:strRef>
          </c:cat>
          <c:val>
            <c:numRef>
              <c:f>Calculations!$F$9:$F$38</c:f>
              <c:numCache/>
            </c:numRef>
          </c:val>
          <c:smooth val="0"/>
        </c:ser>
        <c:ser>
          <c:idx val="6"/>
          <c:order val="6"/>
          <c:tx>
            <c:v>BMI 25</c:v>
          </c:tx>
          <c:spPr>
            <a:ln cmpd="sng" w="9525">
              <a:solidFill>
                <a:schemeClr val="accent2"/>
              </a:solidFill>
            </a:ln>
          </c:spPr>
          <c:marker>
            <c:symbol val="none"/>
          </c:marker>
          <c:dPt>
            <c:idx val="21"/>
            <c:marker>
              <c:symbol val="none"/>
            </c:marker>
          </c:dPt>
          <c:cat>
            <c:strRef>
              <c:f>Calculations!$D$10:$D$38</c:f>
            </c:strRef>
          </c:cat>
          <c:val>
            <c:numRef>
              <c:f>Calculations!$H$9:$H$38</c:f>
              <c:numCache/>
            </c:numRef>
          </c:val>
          <c:smooth val="0"/>
        </c:ser>
        <c:ser>
          <c:idx val="7"/>
          <c:order val="7"/>
          <c:tx>
            <c:v>BMI 30</c:v>
          </c:tx>
          <c:spPr>
            <a:ln cmpd="sng" w="9525">
              <a:solidFill>
                <a:schemeClr val="accent3"/>
              </a:solidFill>
            </a:ln>
          </c:spPr>
          <c:marker>
            <c:symbol val="none"/>
          </c:marker>
          <c:dPt>
            <c:idx val="17"/>
            <c:marker>
              <c:symbol val="none"/>
            </c:marker>
          </c:dPt>
          <c:cat>
            <c:strRef>
              <c:f>Calculations!$D$10:$D$38</c:f>
            </c:strRef>
          </c:cat>
          <c:val>
            <c:numRef>
              <c:f>Calculations!$J$9:$J$38</c:f>
              <c:numCache/>
            </c:numRef>
          </c:val>
          <c:smooth val="0"/>
        </c:ser>
        <c:ser>
          <c:idx val="8"/>
          <c:order val="8"/>
          <c:tx>
            <c:v>BMI 22</c:v>
          </c:tx>
          <c:spPr>
            <a:ln cmpd="sng" w="9525">
              <a:solidFill>
                <a:schemeClr val="accent2"/>
              </a:solidFill>
              <a:prstDash val="dash"/>
            </a:ln>
          </c:spPr>
          <c:marker>
            <c:symbol val="none"/>
          </c:marker>
          <c:dPt>
            <c:idx val="25"/>
            <c:marker>
              <c:symbol val="none"/>
            </c:marker>
          </c:dPt>
          <c:cat>
            <c:strRef>
              <c:f>Calculations!$D$10:$D$38</c:f>
            </c:strRef>
          </c:cat>
          <c:val>
            <c:numRef>
              <c:f>Calculations!$G$9:$G$38</c:f>
              <c:numCache/>
            </c:numRef>
          </c:val>
          <c:smooth val="0"/>
        </c:ser>
        <c:ser>
          <c:idx val="9"/>
          <c:order val="9"/>
          <c:tx>
            <c:v>BMI 27</c:v>
          </c:tx>
          <c:spPr>
            <a:ln cmpd="sng" w="9525">
              <a:solidFill>
                <a:schemeClr val="accent3"/>
              </a:solidFill>
              <a:prstDash val="dash"/>
            </a:ln>
          </c:spPr>
          <c:marker>
            <c:symbol val="none"/>
          </c:marker>
          <c:dPt>
            <c:idx val="21"/>
            <c:marker>
              <c:symbol val="none"/>
            </c:marker>
          </c:dPt>
          <c:cat>
            <c:strRef>
              <c:f>Calculations!$D$10:$D$38</c:f>
            </c:strRef>
          </c:cat>
          <c:val>
            <c:numRef>
              <c:f>Calculations!$I$9:$I$38</c:f>
              <c:numCache/>
            </c:numRef>
          </c:val>
          <c:smooth val="0"/>
        </c:ser>
        <c:ser>
          <c:idx val="10"/>
          <c:order val="10"/>
          <c:tx>
            <c:v>BMI 35</c:v>
          </c:tx>
          <c:spPr>
            <a:ln cmpd="sng" w="9525">
              <a:solidFill>
                <a:schemeClr val="accent4"/>
              </a:solidFill>
              <a:prstDash val="dash"/>
            </a:ln>
          </c:spPr>
          <c:marker>
            <c:symbol val="none"/>
          </c:marker>
          <c:dPt>
            <c:idx val="17"/>
            <c:marker>
              <c:symbol val="none"/>
            </c:marker>
          </c:dPt>
          <c:cat>
            <c:strRef>
              <c:f>Calculations!$D$10:$D$38</c:f>
            </c:strRef>
          </c:cat>
          <c:val>
            <c:numRef>
              <c:f>Calculations!$K$9:$K$38</c:f>
              <c:numCache/>
            </c:numRef>
          </c:val>
          <c:smooth val="0"/>
        </c:ser>
        <c:ser>
          <c:idx val="11"/>
          <c:order val="11"/>
          <c:tx>
            <c:v>BMI 40</c:v>
          </c:tx>
          <c:spPr>
            <a:ln cmpd="sng" w="9525">
              <a:solidFill>
                <a:schemeClr val="accent4"/>
              </a:solidFill>
              <a:prstDash val="dash"/>
            </a:ln>
          </c:spPr>
          <c:marker>
            <c:symbol val="none"/>
          </c:marker>
          <c:dPt>
            <c:idx val="13"/>
            <c:marker>
              <c:symbol val="none"/>
            </c:marker>
          </c:dPt>
          <c:cat>
            <c:strRef>
              <c:f>Calculations!$D$10:$D$38</c:f>
            </c:strRef>
          </c:cat>
          <c:val>
            <c:numRef>
              <c:f>Calculations!$L$9:$L$38</c:f>
              <c:numCache/>
            </c:numRef>
          </c:val>
          <c:smooth val="0"/>
        </c:ser>
        <c:ser>
          <c:idx val="12"/>
          <c:order val="12"/>
          <c:tx>
            <c:v>SecondaryAxis</c:v>
          </c:tx>
          <c:spPr>
            <a:ln cmpd="sng" w="19050">
              <a:solidFill>
                <a:srgbClr val="000000">
                  <a:alpha val="0"/>
                </a:srgbClr>
              </a:solidFill>
            </a:ln>
          </c:spPr>
          <c:marker>
            <c:symbol val="none"/>
          </c:marker>
          <c:cat>
            <c:strRef>
              <c:f>Calculations!$D$10:$D$38</c:f>
            </c:strRef>
          </c:cat>
          <c:val>
            <c:numRef>
              <c:f>Calculations!$E$12:$E$38</c:f>
              <c:numCache/>
            </c:numRef>
          </c:val>
          <c:smooth val="0"/>
        </c:ser>
        <c:axId val="770623416"/>
        <c:axId val="1643118285"/>
      </c:lineChart>
      <c:catAx>
        <c:axId val="770623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z="1200">
                    <a:solidFill>
                      <a:srgbClr val="000000"/>
                    </a:solidFill>
                    <a:latin typeface="Arial"/>
                  </a:rPr>
                  <a:t>Height (no shoes)</a:t>
                </a:r>
              </a:p>
            </c:rich>
          </c:tx>
          <c:layout>
            <c:manualLayout>
              <c:xMode val="edge"/>
              <c:yMode val="edge"/>
              <c:x val="0.39520958083832336"/>
              <c:y val="0.9378548321541611"/>
            </c:manualLayout>
          </c:layout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100">
                <a:solidFill>
                  <a:srgbClr val="000000"/>
                </a:solidFill>
                <a:latin typeface="Arial"/>
              </a:defRPr>
            </a:pPr>
          </a:p>
        </c:txPr>
        <c:crossAx val="1643118285"/>
      </c:catAx>
      <c:valAx>
        <c:axId val="1643118285"/>
        <c:scaling>
          <c:orientation val="minMax"/>
          <c:max val="300.0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  <a:latin typeface="Arial"/>
                  </a:defRPr>
                </a:pPr>
                <a:r>
                  <a:rPr b="1" i="0" sz="1200">
                    <a:solidFill>
                      <a:srgbClr val="000000"/>
                    </a:solidFill>
                    <a:latin typeface="Arial"/>
                  </a:rPr>
                  <a:t>Weight [ lbs ]</a:t>
                </a:r>
              </a:p>
            </c:rich>
          </c:tx>
          <c:layout>
            <c:manualLayout>
              <c:xMode val="edge"/>
              <c:yMode val="edge"/>
              <c:x val="0.0074850299401197605"/>
              <c:y val="0.361582585890760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100">
                <a:solidFill>
                  <a:srgbClr val="000000"/>
                </a:solidFill>
                <a:latin typeface="Arial"/>
              </a:defRPr>
            </a:pPr>
          </a:p>
        </c:txPr>
        <c:crossAx val="770623416"/>
        <c:majorUnit val="20.0"/>
        <c:minorUnit val="10.0"/>
      </c:valAx>
      <c:spPr>
        <a:solidFill>
          <a:schemeClr val="accent4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10</xdr:row>
      <xdr:rowOff>152400</xdr:rowOff>
    </xdr:from>
    <xdr:ext cx="6591300" cy="1724025"/>
    <xdr:graphicFrame>
      <xdr:nvGraphicFramePr>
        <xdr:cNvPr id="208612873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0</xdr:row>
      <xdr:rowOff>0</xdr:rowOff>
    </xdr:from>
    <xdr:ext cx="1123950" cy="53340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51</xdr:row>
      <xdr:rowOff>95250</xdr:rowOff>
    </xdr:from>
    <xdr:ext cx="7296150" cy="5057775"/>
    <xdr:graphicFrame>
      <xdr:nvGraphicFramePr>
        <xdr:cNvPr id="152943267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17</xdr:col>
      <xdr:colOff>0</xdr:colOff>
      <xdr:row>0</xdr:row>
      <xdr:rowOff>0</xdr:rowOff>
    </xdr:from>
    <xdr:ext cx="419100" cy="200025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EB0BB"/>
      </a:accent1>
      <a:accent2>
        <a:srgbClr val="6BB557"/>
      </a:accent2>
      <a:accent3>
        <a:srgbClr val="F69B36"/>
      </a:accent3>
      <a:accent4>
        <a:srgbClr val="EC5664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hyperlink" Target="http://www.cdc.gov/healthyweight/assessing/bmi/adult_bmi/index.html" TargetMode="External"/><Relationship Id="rId3" Type="http://schemas.openxmlformats.org/officeDocument/2006/relationships/hyperlink" Target="http://www.halls.md/body-mass-index/overweight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hyperlink" Target="https://www.vertex42.com/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ExcelTemplates/ideal-weight-chart.html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25"/>
    <col customWidth="1" min="2" max="2" width="15.13"/>
    <col customWidth="1" min="3" max="7" width="14.75"/>
    <col customWidth="1" min="8" max="26" width="9.13"/>
  </cols>
  <sheetData>
    <row r="1" ht="73.5" customHeight="1">
      <c r="A1" s="1"/>
      <c r="B1" s="2" t="s">
        <v>0</v>
      </c>
      <c r="C1" s="3"/>
      <c r="D1" s="3"/>
      <c r="E1" s="4"/>
      <c r="F1" s="5"/>
      <c r="G1" s="6"/>
      <c r="H1" s="7"/>
      <c r="I1" s="7"/>
      <c r="J1" s="7"/>
      <c r="K1" s="7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7.25" customHeight="1">
      <c r="A2" s="9"/>
      <c r="B2" s="10"/>
      <c r="C2" s="11"/>
      <c r="D2" s="11"/>
      <c r="E2" s="12"/>
      <c r="F2" s="13" t="s">
        <v>1</v>
      </c>
      <c r="G2" s="11"/>
      <c r="H2" s="14"/>
      <c r="I2" s="14"/>
      <c r="J2" s="14"/>
      <c r="K2" s="14"/>
      <c r="L2" s="14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1"/>
      <c r="B4" s="15"/>
      <c r="C4" s="16"/>
      <c r="D4" s="16"/>
      <c r="E4" s="17"/>
      <c r="F4" s="18"/>
      <c r="G4" s="1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7.25" customHeight="1">
      <c r="A5" s="1"/>
      <c r="B5" s="20" t="s">
        <v>2</v>
      </c>
      <c r="C5" s="21">
        <v>165.0</v>
      </c>
      <c r="D5" s="22" t="str">
        <f>IF(F5="Metric","kg","pounds")</f>
        <v>pounds</v>
      </c>
      <c r="E5" s="23" t="s">
        <v>3</v>
      </c>
      <c r="F5" s="24" t="s">
        <v>4</v>
      </c>
      <c r="G5" s="2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20"/>
      <c r="C6" s="26"/>
      <c r="D6" s="22"/>
      <c r="E6" s="27"/>
      <c r="F6" s="28"/>
      <c r="G6" s="2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7.25" customHeight="1">
      <c r="A7" s="1"/>
      <c r="B7" s="20" t="s">
        <v>5</v>
      </c>
      <c r="C7" s="21">
        <v>5.0</v>
      </c>
      <c r="D7" s="22" t="str">
        <f>IF(F5="Metric","cm","feet")</f>
        <v>feet</v>
      </c>
      <c r="E7" s="23" t="s">
        <v>6</v>
      </c>
      <c r="F7" s="24" t="s">
        <v>7</v>
      </c>
      <c r="G7" s="2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7.25" customHeight="1">
      <c r="A8" s="1"/>
      <c r="B8" s="20"/>
      <c r="C8" s="29">
        <v>9.0</v>
      </c>
      <c r="D8" s="22" t="str">
        <f>IF(F5="Metric","","inches")</f>
        <v>inches</v>
      </c>
      <c r="E8" s="23" t="s">
        <v>8</v>
      </c>
      <c r="F8" s="30" t="s">
        <v>9</v>
      </c>
      <c r="G8" s="2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"/>
      <c r="B9" s="20"/>
      <c r="C9" s="31"/>
      <c r="D9" s="22"/>
      <c r="E9" s="27"/>
      <c r="F9" s="28"/>
      <c r="G9" s="2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32"/>
      <c r="B10" s="33" t="s">
        <v>10</v>
      </c>
      <c r="C10" s="34">
        <f>IF(F5="Metric",IF(ISERROR(C5/(C7/100)^2),0,C5/(C7/100)^2),IF(ISERROR(C5*703.07/(C7*12+C8)^2),0,C5*703.07/(C7*12+C8)^2))</f>
        <v>24.36600504</v>
      </c>
      <c r="D10" s="35"/>
      <c r="E10" s="35"/>
      <c r="F10" s="35"/>
      <c r="G10" s="3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17.25" customHeight="1">
      <c r="A11" s="37"/>
      <c r="B11" s="38"/>
      <c r="C11" s="38"/>
      <c r="D11" s="38"/>
      <c r="E11" s="38"/>
      <c r="F11" s="38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7.25" customHeight="1">
      <c r="A12" s="37"/>
      <c r="B12" s="38"/>
      <c r="C12" s="38"/>
      <c r="D12" s="39"/>
      <c r="E12" s="38"/>
      <c r="F12" s="38"/>
      <c r="G12" s="3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1.25" customHeight="1">
      <c r="A13" s="40"/>
      <c r="B13" s="40"/>
      <c r="C13" s="41"/>
      <c r="D13" s="42" t="s">
        <v>11</v>
      </c>
      <c r="E13" s="41"/>
      <c r="F13" s="41"/>
      <c r="G13" s="41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ht="11.25" customHeight="1">
      <c r="A14" s="40"/>
      <c r="B14" s="40"/>
      <c r="C14" s="41" t="s">
        <v>12</v>
      </c>
      <c r="D14" s="42">
        <v>50.0</v>
      </c>
      <c r="E14" s="41"/>
      <c r="F14" s="41"/>
      <c r="G14" s="41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ht="11.25" customHeight="1">
      <c r="A15" s="40"/>
      <c r="B15" s="40"/>
      <c r="C15" s="41" t="s">
        <v>13</v>
      </c>
      <c r="D15" s="42">
        <f>IF($F$7="CDC",30,IF($F$8="Male",31.1,32.3))</f>
        <v>30</v>
      </c>
      <c r="E15" s="41"/>
      <c r="F15" s="41"/>
      <c r="G15" s="41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ht="11.25" customHeight="1">
      <c r="A16" s="40"/>
      <c r="B16" s="40"/>
      <c r="C16" s="41" t="str">
        <f>IF(F7="CDC","","Marginal")</f>
        <v/>
      </c>
      <c r="D16" s="42" t="str">
        <f>IF($F$7="CDC",NA(),IF($F$8="Male",27.8,27.3))</f>
        <v>#N/A</v>
      </c>
      <c r="E16" s="41"/>
      <c r="F16" s="41"/>
      <c r="G16" s="41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ht="11.25" customHeight="1">
      <c r="A17" s="40"/>
      <c r="B17" s="40"/>
      <c r="C17" s="41" t="s">
        <v>14</v>
      </c>
      <c r="D17" s="42">
        <f>IF($F$7="CDC",25,IF($F$8="Male",26.4,25.8))</f>
        <v>25</v>
      </c>
      <c r="E17" s="41"/>
      <c r="F17" s="41"/>
      <c r="G17" s="41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ht="11.25" customHeight="1">
      <c r="A18" s="40"/>
      <c r="B18" s="40"/>
      <c r="C18" s="41" t="s">
        <v>15</v>
      </c>
      <c r="D18" s="42">
        <f>IF($F$7="CDC",18.5,IF($F$8="Male",20.7,19.1))</f>
        <v>18.5</v>
      </c>
      <c r="E18" s="41"/>
      <c r="F18" s="41"/>
      <c r="G18" s="4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11.25" customHeight="1">
      <c r="A19" s="40"/>
      <c r="B19" s="40"/>
      <c r="C19" s="41" t="s">
        <v>16</v>
      </c>
      <c r="D19" s="43">
        <f>C10</f>
        <v>24.36600504</v>
      </c>
      <c r="E19" s="41"/>
      <c r="F19" s="41"/>
      <c r="G19" s="41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ht="11.25" customHeight="1">
      <c r="A20" s="40"/>
      <c r="B20" s="40"/>
      <c r="C20" s="41" t="s">
        <v>17</v>
      </c>
      <c r="D20" s="42">
        <v>0.57</v>
      </c>
      <c r="E20" s="41"/>
      <c r="F20" s="41"/>
      <c r="G20" s="41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ht="17.25" customHeight="1">
      <c r="A21" s="37"/>
      <c r="B21" s="37"/>
      <c r="C21" s="38"/>
      <c r="D21" s="39"/>
      <c r="E21" s="38"/>
      <c r="F21" s="38"/>
      <c r="G21" s="3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7.25" customHeight="1">
      <c r="A22" s="37"/>
      <c r="B22" s="37"/>
      <c r="C22" s="38"/>
      <c r="D22" s="39"/>
      <c r="E22" s="38"/>
      <c r="F22" s="38"/>
      <c r="G22" s="38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7.25" customHeight="1">
      <c r="A23" s="37"/>
      <c r="B23" s="37"/>
      <c r="C23" s="38"/>
      <c r="D23" s="39"/>
      <c r="E23" s="38"/>
      <c r="F23" s="38"/>
      <c r="G23" s="38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21.0" customHeight="1">
      <c r="A24" s="44"/>
      <c r="B24" s="45" t="s">
        <v>18</v>
      </c>
      <c r="C24" s="46"/>
      <c r="D24" s="45" t="s">
        <v>19</v>
      </c>
      <c r="E24" s="46"/>
      <c r="F24" s="45"/>
      <c r="G24" s="46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7.25" customHeight="1">
      <c r="A25" s="47"/>
      <c r="B25" s="48" t="s">
        <v>20</v>
      </c>
      <c r="C25" s="48"/>
      <c r="D25" s="48" t="s">
        <v>21</v>
      </c>
      <c r="E25" s="48" t="s">
        <v>22</v>
      </c>
      <c r="F25" s="48" t="s">
        <v>23</v>
      </c>
      <c r="G25" s="49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17.25" customHeight="1">
      <c r="A26" s="50"/>
      <c r="B26" s="51" t="s">
        <v>24</v>
      </c>
      <c r="C26" s="51"/>
      <c r="D26" s="51" t="s">
        <v>25</v>
      </c>
      <c r="E26" s="51" t="s">
        <v>26</v>
      </c>
      <c r="F26" s="51" t="s">
        <v>27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7.25" customHeight="1">
      <c r="A27" s="52"/>
      <c r="B27" s="53" t="s">
        <v>28</v>
      </c>
      <c r="C27" s="53"/>
      <c r="D27" s="53" t="s">
        <v>29</v>
      </c>
      <c r="E27" s="53" t="s">
        <v>30</v>
      </c>
      <c r="F27" s="53" t="s">
        <v>14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7.25" customHeight="1">
      <c r="A28" s="52"/>
      <c r="B28" s="54" t="s">
        <v>31</v>
      </c>
      <c r="C28" s="54"/>
      <c r="D28" s="54" t="s">
        <v>32</v>
      </c>
      <c r="E28" s="54" t="s">
        <v>33</v>
      </c>
      <c r="F28" s="54" t="s">
        <v>34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7.25" customHeight="1">
      <c r="A29" s="55"/>
      <c r="B29" s="56" t="s">
        <v>35</v>
      </c>
      <c r="C29" s="56"/>
      <c r="D29" s="56" t="s">
        <v>36</v>
      </c>
      <c r="E29" s="56" t="s">
        <v>37</v>
      </c>
      <c r="F29" s="56" t="s">
        <v>38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7.25" customHeight="1">
      <c r="A30" s="57"/>
      <c r="B30" s="58" t="s">
        <v>39</v>
      </c>
      <c r="C30" s="58"/>
      <c r="D30" s="58" t="s">
        <v>40</v>
      </c>
      <c r="E30" s="58" t="s">
        <v>41</v>
      </c>
      <c r="F30" s="58" t="s">
        <v>12</v>
      </c>
      <c r="G30" s="59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17.25" customHeight="1">
      <c r="A31" s="37"/>
      <c r="B31" s="60" t="s">
        <v>42</v>
      </c>
      <c r="C31" s="60"/>
      <c r="D31" s="37"/>
      <c r="E31" s="60"/>
      <c r="F31" s="60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7.25" customHeight="1">
      <c r="A32" s="37"/>
      <c r="B32" s="60" t="s">
        <v>43</v>
      </c>
      <c r="C32" s="60"/>
      <c r="D32" s="37"/>
      <c r="E32" s="60"/>
      <c r="F32" s="60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7.25" customHeight="1">
      <c r="A33" s="37"/>
      <c r="B33" s="60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7.25" customHeight="1">
      <c r="A34" s="1"/>
      <c r="B34" s="61" t="s">
        <v>44</v>
      </c>
      <c r="C34" s="62"/>
      <c r="D34" s="62"/>
      <c r="E34" s="63"/>
      <c r="F34" s="63"/>
      <c r="G34" s="6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7.25" customHeight="1">
      <c r="A35" s="47"/>
      <c r="B35" s="64" t="s">
        <v>45</v>
      </c>
      <c r="C35" s="65"/>
      <c r="D35" s="65"/>
      <c r="E35" s="65"/>
      <c r="F35" s="48"/>
      <c r="G35" s="65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17.2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7.2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ht="17.2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ht="17.2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7.25" customHeight="1">
      <c r="A40" s="37"/>
      <c r="B40" s="37"/>
      <c r="C40" s="37"/>
      <c r="D40" s="37"/>
      <c r="E40" s="60"/>
      <c r="F40" s="60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7.2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7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7.2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7.2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12.7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12.7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12.7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2.7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12.7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12.7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12.7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12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12.7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2.7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2.7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2.7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2.7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12.7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12.7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12.7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12.7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12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12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2.7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12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12.7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12.7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12.7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12.7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12.7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12.7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12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12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12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12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12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12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12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12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12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12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12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12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12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12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12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12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12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12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2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12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12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12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12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12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12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12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12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12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12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12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12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12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12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12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12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12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12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12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12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12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12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12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12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12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12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12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12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12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12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12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12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12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12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12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12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12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12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12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12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12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12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12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12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12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12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12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12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12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12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12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12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12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12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12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12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12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12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12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12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2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2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2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2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2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2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2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2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2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2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2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2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2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2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2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2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2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2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2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2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2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2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2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2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2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2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2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2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2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2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2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2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2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2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2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2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2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2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2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2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2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2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2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2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2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2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2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2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2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2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2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2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2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2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2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2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2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2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2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2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2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2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2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2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2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2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2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2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2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2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2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2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2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2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2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2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2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2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2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2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2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2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2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2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2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2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2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2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2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2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2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2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2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2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2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2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2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2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2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2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2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2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2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2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2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2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2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2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2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2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2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2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2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2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2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2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2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2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2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2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2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2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2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2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2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2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2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2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2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2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2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2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2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2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2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2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2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2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2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2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2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2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2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2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2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2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2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2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2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2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2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2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2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2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2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2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2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2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2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2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2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2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2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2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2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2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2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2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2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2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2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2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2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2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2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2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2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2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2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2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2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2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2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2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2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2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2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2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2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2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2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2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2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2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2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2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2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2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2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2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2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2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2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2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2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2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2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2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2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2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2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2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2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2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2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2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2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2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2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2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2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2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2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2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2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2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2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2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2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2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2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2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2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2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2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2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2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2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2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2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2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2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2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2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2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2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2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2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2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2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2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2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2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2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2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2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2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2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2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2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2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2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2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2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2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2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2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2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2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2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2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2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2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2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2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2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2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2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2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2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2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2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2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2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2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2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2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2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2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2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2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2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2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2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2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2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2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2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2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2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2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2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2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2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2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2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2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2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2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2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2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2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2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2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2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2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2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2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2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2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2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2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2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2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2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2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2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2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2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2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2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2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2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2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2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2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2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2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2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2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2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2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2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2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2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2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2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2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2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2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2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2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2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2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2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2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2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2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2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2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2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2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2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2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2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2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2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2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2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2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2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2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2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2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2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2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2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2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2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2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2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2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2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2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2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2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2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2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2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2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2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2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2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2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2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2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2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2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2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2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2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2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2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2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2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2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2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2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2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2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2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2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2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2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2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2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2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2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2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2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2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2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2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2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2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2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2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2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2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2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2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2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2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2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2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2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2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2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2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2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2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2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2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2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2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2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2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2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2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2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2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2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2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2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2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2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2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2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2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2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2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2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2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2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2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2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2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2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2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2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2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2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2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2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2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2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2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2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2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2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2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2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2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2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2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2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2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2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2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2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2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2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2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2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2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2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2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2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2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2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2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2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2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2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2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2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2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2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2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2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2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2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2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2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2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2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2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2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2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2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2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2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2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2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2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2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2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2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2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2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2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2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2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2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2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2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2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2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2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2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2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2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2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2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2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2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2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2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2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2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2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2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2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2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2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2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2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2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2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2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2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2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2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2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2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2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2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2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2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2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2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2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2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2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2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2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2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2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2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2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2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2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2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2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2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2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2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2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2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2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2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2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2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2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2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2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2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2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2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2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2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2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2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2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2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2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2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2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2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2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2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2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2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2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2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2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2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2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2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2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2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2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2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2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2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2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2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2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2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2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2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2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2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2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2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2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2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2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2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2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2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2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2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2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2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2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2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2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2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2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2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2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2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2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2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2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2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2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2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2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2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2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2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2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2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2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2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2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2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2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2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2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2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2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2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2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2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2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2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2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2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2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2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2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2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2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2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2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2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2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2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2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2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2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2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2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2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2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2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2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2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2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2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2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2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2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2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2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2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2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2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2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2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2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2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2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2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2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2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2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2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2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2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2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2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2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2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2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2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2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2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2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2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2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2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2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2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2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2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2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2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2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2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2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2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2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2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2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2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2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2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2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2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2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2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2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2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2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2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2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2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2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2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2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2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2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2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2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2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2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2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2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2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2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2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2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2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2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2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2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2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2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2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2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2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2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2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2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2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2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2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2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2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2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2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2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2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2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2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2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2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2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2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2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2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2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2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2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2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2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2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2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2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2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2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2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2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2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2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2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2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2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2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2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2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2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2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2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2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2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2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2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2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2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2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2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2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2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2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2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2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2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2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2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2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2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2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2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2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3">
    <mergeCell ref="B1:E2"/>
    <mergeCell ref="F1:G1"/>
    <mergeCell ref="F2:G2"/>
  </mergeCells>
  <conditionalFormatting sqref="B10:G10">
    <cfRule type="expression" dxfId="0" priority="1" stopIfTrue="1">
      <formula>$C$10&lt;$D$18</formula>
    </cfRule>
  </conditionalFormatting>
  <conditionalFormatting sqref="B10:G10">
    <cfRule type="expression" dxfId="1" priority="2" stopIfTrue="1">
      <formula>$C$10&lt;=$D$17</formula>
    </cfRule>
  </conditionalFormatting>
  <conditionalFormatting sqref="B10:G10">
    <cfRule type="expression" dxfId="2" priority="3">
      <formula>$C$10&lt;=$D$16</formula>
    </cfRule>
  </conditionalFormatting>
  <conditionalFormatting sqref="B10:G10">
    <cfRule type="expression" dxfId="3" priority="4" stopIfTrue="1">
      <formula>$C$10&lt;=$D$15</formula>
    </cfRule>
  </conditionalFormatting>
  <conditionalFormatting sqref="B10:G10">
    <cfRule type="expression" dxfId="4" priority="5" stopIfTrue="1">
      <formula>$C$10&gt;$D$15</formula>
    </cfRule>
  </conditionalFormatting>
  <conditionalFormatting sqref="C8">
    <cfRule type="expression" dxfId="5" priority="6">
      <formula>$F$5="Metric"</formula>
    </cfRule>
  </conditionalFormatting>
  <dataValidations>
    <dataValidation type="list" allowBlank="1" showErrorMessage="1" sqref="F8">
      <formula1>"Male,Female"</formula1>
    </dataValidation>
    <dataValidation type="list" allowBlank="1" showErrorMessage="1" sqref="F7">
      <formula1>"CDC,NHANES II"</formula1>
    </dataValidation>
    <dataValidation type="list" allowBlank="1" showErrorMessage="1" sqref="F5">
      <formula1>"Metric,English"</formula1>
    </dataValidation>
  </dataValidations>
  <hyperlinks>
    <hyperlink r:id="rId1" ref="F2"/>
    <hyperlink r:id="rId2" ref="B31"/>
    <hyperlink r:id="rId3" ref="B32"/>
  </hyperlinks>
  <printOptions horizontalCentered="1"/>
  <pageMargins bottom="1.0" footer="0.0" header="0.0" left="0.5" right="0.5" top="1.0"/>
  <pageSetup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63"/>
    <col customWidth="1" min="2" max="2" width="7.75"/>
    <col customWidth="1" min="3" max="24" width="5.5"/>
    <col customWidth="1" min="25" max="26" width="11.13"/>
  </cols>
  <sheetData>
    <row r="1" ht="51.75" customHeight="1">
      <c r="A1" s="70" t="s">
        <v>46</v>
      </c>
      <c r="O1" s="71"/>
      <c r="P1" s="71"/>
      <c r="Q1" s="71"/>
      <c r="R1" s="5"/>
      <c r="S1" s="6"/>
      <c r="T1" s="6"/>
      <c r="U1" s="6"/>
      <c r="V1" s="6"/>
      <c r="W1" s="6"/>
      <c r="X1" s="72"/>
      <c r="Y1" s="69"/>
      <c r="Z1" s="69"/>
    </row>
    <row r="2" ht="12.75" customHeight="1">
      <c r="O2" s="73"/>
      <c r="P2" s="73"/>
      <c r="Q2" s="73"/>
      <c r="R2" s="13" t="s">
        <v>1</v>
      </c>
      <c r="S2" s="11"/>
      <c r="T2" s="11"/>
      <c r="U2" s="11"/>
      <c r="V2" s="11"/>
      <c r="W2" s="11"/>
      <c r="X2" s="11"/>
      <c r="Y2" s="74"/>
      <c r="Z2" s="74"/>
    </row>
    <row r="3" ht="12.75" customHeight="1">
      <c r="A3" s="69"/>
      <c r="B3" s="69"/>
      <c r="C3" s="69"/>
      <c r="D3" s="69"/>
      <c r="E3" s="69"/>
      <c r="F3" s="69"/>
      <c r="G3" s="75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12.75" hidden="1" customHeight="1">
      <c r="A4" s="69"/>
      <c r="B4" s="69"/>
      <c r="C4" s="75">
        <v>56.0</v>
      </c>
      <c r="D4" s="75">
        <v>57.0</v>
      </c>
      <c r="E4" s="75">
        <v>58.0</v>
      </c>
      <c r="F4" s="75">
        <v>59.0</v>
      </c>
      <c r="G4" s="75">
        <v>60.0</v>
      </c>
      <c r="H4" s="75">
        <v>61.0</v>
      </c>
      <c r="I4" s="75">
        <v>62.0</v>
      </c>
      <c r="J4" s="75">
        <v>63.0</v>
      </c>
      <c r="K4" s="75">
        <v>64.0</v>
      </c>
      <c r="L4" s="75">
        <v>65.0</v>
      </c>
      <c r="M4" s="75">
        <v>66.0</v>
      </c>
      <c r="N4" s="75">
        <v>67.0</v>
      </c>
      <c r="O4" s="75">
        <v>68.0</v>
      </c>
      <c r="P4" s="75">
        <v>69.0</v>
      </c>
      <c r="Q4" s="75">
        <v>70.0</v>
      </c>
      <c r="R4" s="75">
        <v>71.0</v>
      </c>
      <c r="S4" s="75">
        <v>72.0</v>
      </c>
      <c r="T4" s="75">
        <v>73.0</v>
      </c>
      <c r="U4" s="75">
        <v>74.0</v>
      </c>
      <c r="V4" s="75">
        <v>75.0</v>
      </c>
      <c r="W4" s="75">
        <v>76.0</v>
      </c>
      <c r="X4" s="75">
        <v>77.0</v>
      </c>
      <c r="Y4" s="69"/>
      <c r="Z4" s="69"/>
    </row>
    <row r="5" ht="12.75" customHeight="1">
      <c r="A5" s="76" t="s">
        <v>47</v>
      </c>
      <c r="Y5" s="77"/>
      <c r="Z5" s="77"/>
    </row>
    <row r="6" ht="12.75" customHeight="1">
      <c r="A6" s="69"/>
      <c r="B6" s="6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8" t="s">
        <v>48</v>
      </c>
      <c r="Y6" s="69"/>
      <c r="Z6" s="69"/>
    </row>
    <row r="7" ht="15.0" customHeight="1">
      <c r="A7" s="37"/>
      <c r="B7" s="37"/>
      <c r="C7" s="79"/>
      <c r="D7" s="80" t="s">
        <v>49</v>
      </c>
      <c r="E7" s="81"/>
      <c r="F7" s="81"/>
      <c r="G7" s="82"/>
      <c r="H7" s="83"/>
      <c r="I7" s="84" t="s">
        <v>50</v>
      </c>
      <c r="J7" s="85"/>
      <c r="K7" s="85"/>
      <c r="L7" s="85"/>
      <c r="M7" s="37"/>
      <c r="N7" s="86"/>
      <c r="O7" s="87" t="s">
        <v>51</v>
      </c>
      <c r="P7" s="88"/>
      <c r="Q7" s="88"/>
      <c r="R7" s="88"/>
      <c r="S7" s="37"/>
      <c r="T7" s="89"/>
      <c r="U7" s="90" t="s">
        <v>52</v>
      </c>
      <c r="V7" s="91"/>
      <c r="W7" s="91"/>
      <c r="X7" s="91"/>
      <c r="Y7" s="37"/>
      <c r="Z7" s="37"/>
    </row>
    <row r="8" ht="18.0" customHeight="1">
      <c r="A8" s="69"/>
      <c r="B8" s="69"/>
      <c r="C8" s="92" t="s">
        <v>53</v>
      </c>
      <c r="Y8" s="69"/>
      <c r="Z8" s="69"/>
    </row>
    <row r="9" ht="12.75" customHeight="1">
      <c r="A9" s="93" t="s">
        <v>54</v>
      </c>
      <c r="B9" s="94"/>
      <c r="C9" s="95" t="str">
        <f t="shared" ref="C9:X9" si="1">ROUNDDOWN(C4/12,0)&amp;"'"&amp;MOD(C4,12)&amp;CHAR(34)</f>
        <v>4'8"</v>
      </c>
      <c r="D9" s="95" t="str">
        <f t="shared" si="1"/>
        <v>4'9"</v>
      </c>
      <c r="E9" s="95" t="str">
        <f t="shared" si="1"/>
        <v>4'10"</v>
      </c>
      <c r="F9" s="95" t="str">
        <f t="shared" si="1"/>
        <v>4'11"</v>
      </c>
      <c r="G9" s="95" t="str">
        <f t="shared" si="1"/>
        <v>5'0"</v>
      </c>
      <c r="H9" s="95" t="str">
        <f t="shared" si="1"/>
        <v>5'1"</v>
      </c>
      <c r="I9" s="95" t="str">
        <f t="shared" si="1"/>
        <v>5'2"</v>
      </c>
      <c r="J9" s="95" t="str">
        <f t="shared" si="1"/>
        <v>5'3"</v>
      </c>
      <c r="K9" s="95" t="str">
        <f t="shared" si="1"/>
        <v>5'4"</v>
      </c>
      <c r="L9" s="95" t="str">
        <f t="shared" si="1"/>
        <v>5'5"</v>
      </c>
      <c r="M9" s="95" t="str">
        <f t="shared" si="1"/>
        <v>5'6"</v>
      </c>
      <c r="N9" s="95" t="str">
        <f t="shared" si="1"/>
        <v>5'7"</v>
      </c>
      <c r="O9" s="95" t="str">
        <f t="shared" si="1"/>
        <v>5'8"</v>
      </c>
      <c r="P9" s="95" t="str">
        <f t="shared" si="1"/>
        <v>5'9"</v>
      </c>
      <c r="Q9" s="95" t="str">
        <f t="shared" si="1"/>
        <v>5'10"</v>
      </c>
      <c r="R9" s="95" t="str">
        <f t="shared" si="1"/>
        <v>5'11"</v>
      </c>
      <c r="S9" s="95" t="str">
        <f t="shared" si="1"/>
        <v>6'0"</v>
      </c>
      <c r="T9" s="95" t="str">
        <f t="shared" si="1"/>
        <v>6'1"</v>
      </c>
      <c r="U9" s="95" t="str">
        <f t="shared" si="1"/>
        <v>6'2"</v>
      </c>
      <c r="V9" s="95" t="str">
        <f t="shared" si="1"/>
        <v>6'3"</v>
      </c>
      <c r="W9" s="95" t="str">
        <f t="shared" si="1"/>
        <v>6'4"</v>
      </c>
      <c r="X9" s="96" t="str">
        <f t="shared" si="1"/>
        <v>6'5"</v>
      </c>
      <c r="Y9" s="37"/>
      <c r="Z9" s="37"/>
    </row>
    <row r="10" ht="12.75" customHeight="1">
      <c r="A10" s="97" t="s">
        <v>55</v>
      </c>
      <c r="B10" s="98" t="s">
        <v>56</v>
      </c>
      <c r="C10" s="99" t="str">
        <f>TEXT(C4*2.54,"0")&amp;"cm"</f>
        <v>142cm</v>
      </c>
      <c r="D10" s="97"/>
      <c r="E10" s="99">
        <f t="shared" ref="E10:X10" si="2">E4*2.54</f>
        <v>147.32</v>
      </c>
      <c r="F10" s="99">
        <f t="shared" si="2"/>
        <v>149.86</v>
      </c>
      <c r="G10" s="99">
        <f t="shared" si="2"/>
        <v>152.4</v>
      </c>
      <c r="H10" s="99">
        <f t="shared" si="2"/>
        <v>154.94</v>
      </c>
      <c r="I10" s="99">
        <f t="shared" si="2"/>
        <v>157.48</v>
      </c>
      <c r="J10" s="99">
        <f t="shared" si="2"/>
        <v>160.02</v>
      </c>
      <c r="K10" s="99">
        <f t="shared" si="2"/>
        <v>162.56</v>
      </c>
      <c r="L10" s="99">
        <f t="shared" si="2"/>
        <v>165.1</v>
      </c>
      <c r="M10" s="99">
        <f t="shared" si="2"/>
        <v>167.64</v>
      </c>
      <c r="N10" s="99">
        <f t="shared" si="2"/>
        <v>170.18</v>
      </c>
      <c r="O10" s="99">
        <f t="shared" si="2"/>
        <v>172.72</v>
      </c>
      <c r="P10" s="99">
        <f t="shared" si="2"/>
        <v>175.26</v>
      </c>
      <c r="Q10" s="99">
        <f t="shared" si="2"/>
        <v>177.8</v>
      </c>
      <c r="R10" s="99">
        <f t="shared" si="2"/>
        <v>180.34</v>
      </c>
      <c r="S10" s="99">
        <f t="shared" si="2"/>
        <v>182.88</v>
      </c>
      <c r="T10" s="99">
        <f t="shared" si="2"/>
        <v>185.42</v>
      </c>
      <c r="U10" s="99">
        <f t="shared" si="2"/>
        <v>187.96</v>
      </c>
      <c r="V10" s="99">
        <f t="shared" si="2"/>
        <v>190.5</v>
      </c>
      <c r="W10" s="99">
        <f t="shared" si="2"/>
        <v>193.04</v>
      </c>
      <c r="X10" s="100">
        <f t="shared" si="2"/>
        <v>195.58</v>
      </c>
      <c r="Y10" s="37"/>
      <c r="Z10" s="37"/>
    </row>
    <row r="11" ht="12.75" customHeight="1">
      <c r="A11" s="101">
        <v>260.0</v>
      </c>
      <c r="B11" s="102" t="str">
        <f t="shared" ref="B11:B47" si="4">"("&amp;TEXT(ROUND(A11*0.45359237,1),"0.0")&amp;")"</f>
        <v>(117.9)</v>
      </c>
      <c r="C11" s="103">
        <f t="shared" ref="C11:X11" si="3">$A11*703.07/C$4^2</f>
        <v>58.29024235</v>
      </c>
      <c r="D11" s="104">
        <f t="shared" si="3"/>
        <v>56.26291167</v>
      </c>
      <c r="E11" s="103">
        <f t="shared" si="3"/>
        <v>54.33953627</v>
      </c>
      <c r="F11" s="104">
        <f t="shared" si="3"/>
        <v>52.51312841</v>
      </c>
      <c r="G11" s="103">
        <f t="shared" si="3"/>
        <v>50.77727778</v>
      </c>
      <c r="H11" s="105">
        <f t="shared" si="3"/>
        <v>49.12609514</v>
      </c>
      <c r="I11" s="103">
        <f t="shared" si="3"/>
        <v>47.55416233</v>
      </c>
      <c r="J11" s="104">
        <f t="shared" si="3"/>
        <v>46.05648778</v>
      </c>
      <c r="K11" s="105">
        <f t="shared" si="3"/>
        <v>44.6284668</v>
      </c>
      <c r="L11" s="105">
        <f t="shared" si="3"/>
        <v>43.26584615</v>
      </c>
      <c r="M11" s="103">
        <f t="shared" si="3"/>
        <v>41.96469238</v>
      </c>
      <c r="N11" s="104">
        <f t="shared" si="3"/>
        <v>40.72136333</v>
      </c>
      <c r="O11" s="105">
        <f t="shared" si="3"/>
        <v>39.5324827</v>
      </c>
      <c r="P11" s="105">
        <f t="shared" si="3"/>
        <v>38.39491703</v>
      </c>
      <c r="Q11" s="103">
        <f t="shared" si="3"/>
        <v>37.3057551</v>
      </c>
      <c r="R11" s="104">
        <f t="shared" si="3"/>
        <v>36.26228923</v>
      </c>
      <c r="S11" s="105">
        <f t="shared" si="3"/>
        <v>35.26199846</v>
      </c>
      <c r="T11" s="105">
        <f t="shared" si="3"/>
        <v>34.30253331</v>
      </c>
      <c r="U11" s="103">
        <f t="shared" si="3"/>
        <v>33.38170197</v>
      </c>
      <c r="V11" s="104">
        <f t="shared" si="3"/>
        <v>32.49745778</v>
      </c>
      <c r="W11" s="103">
        <f t="shared" si="3"/>
        <v>31.64788781</v>
      </c>
      <c r="X11" s="104">
        <f t="shared" si="3"/>
        <v>30.83120256</v>
      </c>
      <c r="Y11" s="37"/>
      <c r="Z11" s="37"/>
    </row>
    <row r="12" ht="12.75" customHeight="1">
      <c r="A12" s="106">
        <v>255.0</v>
      </c>
      <c r="B12" s="107" t="str">
        <f t="shared" si="4"/>
        <v>(115.7)</v>
      </c>
      <c r="C12" s="108">
        <f t="shared" ref="C12:X12" si="5">$A12*703.07/C$4^2</f>
        <v>57.16927615</v>
      </c>
      <c r="D12" s="109">
        <f t="shared" si="5"/>
        <v>55.18093259</v>
      </c>
      <c r="E12" s="108">
        <f t="shared" si="5"/>
        <v>53.29454518</v>
      </c>
      <c r="F12" s="109">
        <f t="shared" si="5"/>
        <v>51.50326056</v>
      </c>
      <c r="G12" s="108">
        <f t="shared" si="5"/>
        <v>49.80079167</v>
      </c>
      <c r="H12" s="110">
        <f t="shared" si="5"/>
        <v>48.18136254</v>
      </c>
      <c r="I12" s="108">
        <f t="shared" si="5"/>
        <v>46.63965921</v>
      </c>
      <c r="J12" s="109">
        <f t="shared" si="5"/>
        <v>45.17078609</v>
      </c>
      <c r="K12" s="110">
        <f t="shared" si="5"/>
        <v>43.77022705</v>
      </c>
      <c r="L12" s="110">
        <f t="shared" si="5"/>
        <v>42.43381065</v>
      </c>
      <c r="M12" s="108">
        <f t="shared" si="5"/>
        <v>41.15767906</v>
      </c>
      <c r="N12" s="109">
        <f t="shared" si="5"/>
        <v>39.93826019</v>
      </c>
      <c r="O12" s="110">
        <f t="shared" si="5"/>
        <v>38.77224265</v>
      </c>
      <c r="P12" s="110">
        <f t="shared" si="5"/>
        <v>37.65655325</v>
      </c>
      <c r="Q12" s="108">
        <f t="shared" si="5"/>
        <v>36.58833673</v>
      </c>
      <c r="R12" s="109">
        <f t="shared" si="5"/>
        <v>35.56493751</v>
      </c>
      <c r="S12" s="110">
        <f t="shared" si="5"/>
        <v>34.5838831</v>
      </c>
      <c r="T12" s="110">
        <f t="shared" si="5"/>
        <v>33.64286921</v>
      </c>
      <c r="U12" s="108">
        <f t="shared" si="5"/>
        <v>32.73974617</v>
      </c>
      <c r="V12" s="109">
        <f t="shared" si="5"/>
        <v>31.87250667</v>
      </c>
      <c r="W12" s="108">
        <f t="shared" si="5"/>
        <v>31.03927458</v>
      </c>
      <c r="X12" s="109">
        <f t="shared" si="5"/>
        <v>30.23829482</v>
      </c>
      <c r="Y12" s="111"/>
      <c r="Z12" s="111"/>
    </row>
    <row r="13" ht="12.75" customHeight="1">
      <c r="A13" s="101">
        <v>250.0</v>
      </c>
      <c r="B13" s="102" t="str">
        <f t="shared" si="4"/>
        <v>(113.4)</v>
      </c>
      <c r="C13" s="103">
        <f t="shared" ref="C13:X13" si="6">$A13*703.07/C$4^2</f>
        <v>56.04830995</v>
      </c>
      <c r="D13" s="104">
        <f t="shared" si="6"/>
        <v>54.09895352</v>
      </c>
      <c r="E13" s="103">
        <f t="shared" si="6"/>
        <v>52.2495541</v>
      </c>
      <c r="F13" s="104">
        <f t="shared" si="6"/>
        <v>50.4933927</v>
      </c>
      <c r="G13" s="103">
        <f t="shared" si="6"/>
        <v>48.82430556</v>
      </c>
      <c r="H13" s="105">
        <f t="shared" si="6"/>
        <v>47.23662994</v>
      </c>
      <c r="I13" s="103">
        <f t="shared" si="6"/>
        <v>45.72515609</v>
      </c>
      <c r="J13" s="104">
        <f t="shared" si="6"/>
        <v>44.2850844</v>
      </c>
      <c r="K13" s="105">
        <f t="shared" si="6"/>
        <v>42.9119873</v>
      </c>
      <c r="L13" s="105">
        <f t="shared" si="6"/>
        <v>41.60177515</v>
      </c>
      <c r="M13" s="103">
        <f t="shared" si="6"/>
        <v>40.35066575</v>
      </c>
      <c r="N13" s="104">
        <f t="shared" si="6"/>
        <v>39.15515705</v>
      </c>
      <c r="O13" s="105">
        <f t="shared" si="6"/>
        <v>38.0120026</v>
      </c>
      <c r="P13" s="105">
        <f t="shared" si="6"/>
        <v>36.91818946</v>
      </c>
      <c r="Q13" s="103">
        <f t="shared" si="6"/>
        <v>35.87091837</v>
      </c>
      <c r="R13" s="104">
        <f t="shared" si="6"/>
        <v>34.8675858</v>
      </c>
      <c r="S13" s="105">
        <f t="shared" si="6"/>
        <v>33.90576775</v>
      </c>
      <c r="T13" s="105">
        <f t="shared" si="6"/>
        <v>32.9832051</v>
      </c>
      <c r="U13" s="103">
        <f t="shared" si="6"/>
        <v>32.09779036</v>
      </c>
      <c r="V13" s="104">
        <f t="shared" si="6"/>
        <v>31.24755556</v>
      </c>
      <c r="W13" s="103">
        <f t="shared" si="6"/>
        <v>30.43066136</v>
      </c>
      <c r="X13" s="104">
        <f t="shared" si="6"/>
        <v>29.64538708</v>
      </c>
      <c r="Y13" s="37"/>
      <c r="Z13" s="37"/>
    </row>
    <row r="14" ht="12.75" customHeight="1">
      <c r="A14" s="106">
        <v>245.0</v>
      </c>
      <c r="B14" s="107" t="str">
        <f t="shared" si="4"/>
        <v>(111.1)</v>
      </c>
      <c r="C14" s="108">
        <f t="shared" ref="C14:X14" si="7">$A14*703.07/C$4^2</f>
        <v>54.92734375</v>
      </c>
      <c r="D14" s="109">
        <f t="shared" si="7"/>
        <v>53.01697445</v>
      </c>
      <c r="E14" s="108">
        <f t="shared" si="7"/>
        <v>51.20456302</v>
      </c>
      <c r="F14" s="109">
        <f t="shared" si="7"/>
        <v>49.48352485</v>
      </c>
      <c r="G14" s="108">
        <f t="shared" si="7"/>
        <v>47.84781944</v>
      </c>
      <c r="H14" s="110">
        <f t="shared" si="7"/>
        <v>46.29189734</v>
      </c>
      <c r="I14" s="108">
        <f t="shared" si="7"/>
        <v>44.81065297</v>
      </c>
      <c r="J14" s="109">
        <f t="shared" si="7"/>
        <v>43.39938272</v>
      </c>
      <c r="K14" s="110">
        <f t="shared" si="7"/>
        <v>42.05374756</v>
      </c>
      <c r="L14" s="110">
        <f t="shared" si="7"/>
        <v>40.76973964</v>
      </c>
      <c r="M14" s="108">
        <f t="shared" si="7"/>
        <v>39.54365243</v>
      </c>
      <c r="N14" s="109">
        <f t="shared" si="7"/>
        <v>38.37205391</v>
      </c>
      <c r="O14" s="110">
        <f t="shared" si="7"/>
        <v>37.25176254</v>
      </c>
      <c r="P14" s="110">
        <f t="shared" si="7"/>
        <v>36.17982567</v>
      </c>
      <c r="Q14" s="108">
        <f t="shared" si="7"/>
        <v>35.1535</v>
      </c>
      <c r="R14" s="109">
        <f t="shared" si="7"/>
        <v>34.17023408</v>
      </c>
      <c r="S14" s="110">
        <f t="shared" si="7"/>
        <v>33.22765239</v>
      </c>
      <c r="T14" s="110">
        <f t="shared" si="7"/>
        <v>32.323541</v>
      </c>
      <c r="U14" s="108">
        <f t="shared" si="7"/>
        <v>31.45583455</v>
      </c>
      <c r="V14" s="109">
        <f t="shared" si="7"/>
        <v>30.62260444</v>
      </c>
      <c r="W14" s="108">
        <f t="shared" si="7"/>
        <v>29.82204813</v>
      </c>
      <c r="X14" s="109">
        <f t="shared" si="7"/>
        <v>29.05247934</v>
      </c>
      <c r="Y14" s="111"/>
      <c r="Z14" s="111"/>
    </row>
    <row r="15" ht="12.75" customHeight="1">
      <c r="A15" s="101">
        <v>240.0</v>
      </c>
      <c r="B15" s="102" t="str">
        <f t="shared" si="4"/>
        <v>(108.9)</v>
      </c>
      <c r="C15" s="103">
        <f t="shared" ref="C15:X15" si="8">$A15*703.07/C$4^2</f>
        <v>53.80637755</v>
      </c>
      <c r="D15" s="104">
        <f t="shared" si="8"/>
        <v>51.93499538</v>
      </c>
      <c r="E15" s="103">
        <f t="shared" si="8"/>
        <v>50.15957194</v>
      </c>
      <c r="F15" s="104">
        <f t="shared" si="8"/>
        <v>48.473657</v>
      </c>
      <c r="G15" s="103">
        <f t="shared" si="8"/>
        <v>46.87133333</v>
      </c>
      <c r="H15" s="105">
        <f t="shared" si="8"/>
        <v>45.34716474</v>
      </c>
      <c r="I15" s="103">
        <f t="shared" si="8"/>
        <v>43.89614984</v>
      </c>
      <c r="J15" s="104">
        <f t="shared" si="8"/>
        <v>42.51368103</v>
      </c>
      <c r="K15" s="105">
        <f t="shared" si="8"/>
        <v>41.19550781</v>
      </c>
      <c r="L15" s="105">
        <f t="shared" si="8"/>
        <v>39.93770414</v>
      </c>
      <c r="M15" s="103">
        <f t="shared" si="8"/>
        <v>38.73663912</v>
      </c>
      <c r="N15" s="104">
        <f t="shared" si="8"/>
        <v>37.58895077</v>
      </c>
      <c r="O15" s="105">
        <f t="shared" si="8"/>
        <v>36.49152249</v>
      </c>
      <c r="P15" s="105">
        <f t="shared" si="8"/>
        <v>35.44146188</v>
      </c>
      <c r="Q15" s="103">
        <f t="shared" si="8"/>
        <v>34.43608163</v>
      </c>
      <c r="R15" s="104">
        <f t="shared" si="8"/>
        <v>33.47288236</v>
      </c>
      <c r="S15" s="105">
        <f t="shared" si="8"/>
        <v>32.54953704</v>
      </c>
      <c r="T15" s="105">
        <f t="shared" si="8"/>
        <v>31.6638769</v>
      </c>
      <c r="U15" s="103">
        <f t="shared" si="8"/>
        <v>30.81387874</v>
      </c>
      <c r="V15" s="104">
        <f t="shared" si="8"/>
        <v>29.99765333</v>
      </c>
      <c r="W15" s="103">
        <f t="shared" si="8"/>
        <v>29.2134349</v>
      </c>
      <c r="X15" s="104">
        <f t="shared" si="8"/>
        <v>28.4595716</v>
      </c>
      <c r="Y15" s="37"/>
      <c r="Z15" s="37"/>
    </row>
    <row r="16" ht="12.75" customHeight="1">
      <c r="A16" s="106">
        <v>235.0</v>
      </c>
      <c r="B16" s="107" t="str">
        <f t="shared" si="4"/>
        <v>(106.6)</v>
      </c>
      <c r="C16" s="108">
        <f t="shared" ref="C16:X16" si="9">$A16*703.07/C$4^2</f>
        <v>52.68541135</v>
      </c>
      <c r="D16" s="109">
        <f t="shared" si="9"/>
        <v>50.85301631</v>
      </c>
      <c r="E16" s="108">
        <f t="shared" si="9"/>
        <v>49.11458086</v>
      </c>
      <c r="F16" s="109">
        <f t="shared" si="9"/>
        <v>47.46378914</v>
      </c>
      <c r="G16" s="108">
        <f t="shared" si="9"/>
        <v>45.89484722</v>
      </c>
      <c r="H16" s="110">
        <f t="shared" si="9"/>
        <v>44.40243214</v>
      </c>
      <c r="I16" s="108">
        <f t="shared" si="9"/>
        <v>42.98164672</v>
      </c>
      <c r="J16" s="109">
        <f t="shared" si="9"/>
        <v>41.62797934</v>
      </c>
      <c r="K16" s="110">
        <f t="shared" si="9"/>
        <v>40.33726807</v>
      </c>
      <c r="L16" s="110">
        <f t="shared" si="9"/>
        <v>39.10566864</v>
      </c>
      <c r="M16" s="108">
        <f t="shared" si="9"/>
        <v>37.9296258</v>
      </c>
      <c r="N16" s="109">
        <f t="shared" si="9"/>
        <v>36.80584763</v>
      </c>
      <c r="O16" s="110">
        <f t="shared" si="9"/>
        <v>35.73128244</v>
      </c>
      <c r="P16" s="110">
        <f t="shared" si="9"/>
        <v>34.70309809</v>
      </c>
      <c r="Q16" s="108">
        <f t="shared" si="9"/>
        <v>33.71866327</v>
      </c>
      <c r="R16" s="109">
        <f t="shared" si="9"/>
        <v>32.77553065</v>
      </c>
      <c r="S16" s="110">
        <f t="shared" si="9"/>
        <v>31.87142168</v>
      </c>
      <c r="T16" s="110">
        <f t="shared" si="9"/>
        <v>31.0042128</v>
      </c>
      <c r="U16" s="108">
        <f t="shared" si="9"/>
        <v>30.17192294</v>
      </c>
      <c r="V16" s="109">
        <f t="shared" si="9"/>
        <v>29.37270222</v>
      </c>
      <c r="W16" s="108">
        <f t="shared" si="9"/>
        <v>28.60482168</v>
      </c>
      <c r="X16" s="109">
        <f t="shared" si="9"/>
        <v>27.86666386</v>
      </c>
      <c r="Y16" s="111"/>
      <c r="Z16" s="111"/>
    </row>
    <row r="17" ht="12.75" customHeight="1">
      <c r="A17" s="101">
        <v>230.0</v>
      </c>
      <c r="B17" s="102" t="str">
        <f t="shared" si="4"/>
        <v>(104.3)</v>
      </c>
      <c r="C17" s="103">
        <f t="shared" ref="C17:X17" si="10">$A17*703.07/C$4^2</f>
        <v>51.56444515</v>
      </c>
      <c r="D17" s="104">
        <f t="shared" si="10"/>
        <v>49.77103724</v>
      </c>
      <c r="E17" s="103">
        <f t="shared" si="10"/>
        <v>48.06958977</v>
      </c>
      <c r="F17" s="104">
        <f t="shared" si="10"/>
        <v>46.45392129</v>
      </c>
      <c r="G17" s="103">
        <f t="shared" si="10"/>
        <v>44.91836111</v>
      </c>
      <c r="H17" s="105">
        <f t="shared" si="10"/>
        <v>43.45769954</v>
      </c>
      <c r="I17" s="103">
        <f t="shared" si="10"/>
        <v>42.0671436</v>
      </c>
      <c r="J17" s="104">
        <f t="shared" si="10"/>
        <v>40.74227765</v>
      </c>
      <c r="K17" s="105">
        <f t="shared" si="10"/>
        <v>39.47902832</v>
      </c>
      <c r="L17" s="105">
        <f t="shared" si="10"/>
        <v>38.27363314</v>
      </c>
      <c r="M17" s="103">
        <f t="shared" si="10"/>
        <v>37.12261249</v>
      </c>
      <c r="N17" s="104">
        <f t="shared" si="10"/>
        <v>36.02274449</v>
      </c>
      <c r="O17" s="105">
        <f t="shared" si="10"/>
        <v>34.97104239</v>
      </c>
      <c r="P17" s="105">
        <f t="shared" si="10"/>
        <v>33.9647343</v>
      </c>
      <c r="Q17" s="103">
        <f t="shared" si="10"/>
        <v>33.0012449</v>
      </c>
      <c r="R17" s="104">
        <f t="shared" si="10"/>
        <v>32.07817893</v>
      </c>
      <c r="S17" s="105">
        <f t="shared" si="10"/>
        <v>31.19330633</v>
      </c>
      <c r="T17" s="105">
        <f t="shared" si="10"/>
        <v>30.3445487</v>
      </c>
      <c r="U17" s="103">
        <f t="shared" si="10"/>
        <v>29.52996713</v>
      </c>
      <c r="V17" s="104">
        <f t="shared" si="10"/>
        <v>28.74775111</v>
      </c>
      <c r="W17" s="103">
        <f t="shared" si="10"/>
        <v>27.99620845</v>
      </c>
      <c r="X17" s="104">
        <f t="shared" si="10"/>
        <v>27.27375611</v>
      </c>
      <c r="Y17" s="37"/>
      <c r="Z17" s="37"/>
    </row>
    <row r="18" ht="12.75" customHeight="1">
      <c r="A18" s="106">
        <v>225.0</v>
      </c>
      <c r="B18" s="107" t="str">
        <f t="shared" si="4"/>
        <v>(102.1)</v>
      </c>
      <c r="C18" s="108">
        <f t="shared" ref="C18:X18" si="11">$A18*703.07/C$4^2</f>
        <v>50.44347895</v>
      </c>
      <c r="D18" s="109">
        <f t="shared" si="11"/>
        <v>48.68905817</v>
      </c>
      <c r="E18" s="108">
        <f t="shared" si="11"/>
        <v>47.02459869</v>
      </c>
      <c r="F18" s="109">
        <f t="shared" si="11"/>
        <v>45.44405343</v>
      </c>
      <c r="G18" s="108">
        <f t="shared" si="11"/>
        <v>43.941875</v>
      </c>
      <c r="H18" s="110">
        <f t="shared" si="11"/>
        <v>42.51296694</v>
      </c>
      <c r="I18" s="108">
        <f t="shared" si="11"/>
        <v>41.15264048</v>
      </c>
      <c r="J18" s="109">
        <f t="shared" si="11"/>
        <v>39.85657596</v>
      </c>
      <c r="K18" s="110">
        <f t="shared" si="11"/>
        <v>38.62078857</v>
      </c>
      <c r="L18" s="110">
        <f t="shared" si="11"/>
        <v>37.44159763</v>
      </c>
      <c r="M18" s="108">
        <f t="shared" si="11"/>
        <v>36.31559917</v>
      </c>
      <c r="N18" s="109">
        <f t="shared" si="11"/>
        <v>35.23964135</v>
      </c>
      <c r="O18" s="110">
        <f t="shared" si="11"/>
        <v>34.21080234</v>
      </c>
      <c r="P18" s="110">
        <f t="shared" si="11"/>
        <v>33.22637051</v>
      </c>
      <c r="Q18" s="108">
        <f t="shared" si="11"/>
        <v>32.28382653</v>
      </c>
      <c r="R18" s="109">
        <f t="shared" si="11"/>
        <v>31.38082722</v>
      </c>
      <c r="S18" s="110">
        <f t="shared" si="11"/>
        <v>30.51519097</v>
      </c>
      <c r="T18" s="110">
        <f t="shared" si="11"/>
        <v>29.68488459</v>
      </c>
      <c r="U18" s="108">
        <f t="shared" si="11"/>
        <v>28.88801132</v>
      </c>
      <c r="V18" s="109">
        <f t="shared" si="11"/>
        <v>28.1228</v>
      </c>
      <c r="W18" s="108">
        <f t="shared" si="11"/>
        <v>27.38759522</v>
      </c>
      <c r="X18" s="109">
        <f t="shared" si="11"/>
        <v>26.68084837</v>
      </c>
      <c r="Y18" s="111"/>
      <c r="Z18" s="111"/>
    </row>
    <row r="19" ht="12.75" customHeight="1">
      <c r="A19" s="101">
        <v>220.0</v>
      </c>
      <c r="B19" s="102" t="str">
        <f t="shared" si="4"/>
        <v>(99.8)</v>
      </c>
      <c r="C19" s="103">
        <f t="shared" ref="C19:X19" si="12">$A19*703.07/C$4^2</f>
        <v>49.32251276</v>
      </c>
      <c r="D19" s="104">
        <f t="shared" si="12"/>
        <v>47.6070791</v>
      </c>
      <c r="E19" s="103">
        <f t="shared" si="12"/>
        <v>45.97960761</v>
      </c>
      <c r="F19" s="104">
        <f t="shared" si="12"/>
        <v>44.43418558</v>
      </c>
      <c r="G19" s="103">
        <f t="shared" si="12"/>
        <v>42.96538889</v>
      </c>
      <c r="H19" s="105">
        <f t="shared" si="12"/>
        <v>41.56823435</v>
      </c>
      <c r="I19" s="103">
        <f t="shared" si="12"/>
        <v>40.23813736</v>
      </c>
      <c r="J19" s="104">
        <f t="shared" si="12"/>
        <v>38.97087428</v>
      </c>
      <c r="K19" s="105">
        <f t="shared" si="12"/>
        <v>37.76254883</v>
      </c>
      <c r="L19" s="105">
        <f t="shared" si="12"/>
        <v>36.60956213</v>
      </c>
      <c r="M19" s="103">
        <f t="shared" si="12"/>
        <v>35.50858586</v>
      </c>
      <c r="N19" s="104">
        <f t="shared" si="12"/>
        <v>34.4565382</v>
      </c>
      <c r="O19" s="105">
        <f t="shared" si="12"/>
        <v>33.45056228</v>
      </c>
      <c r="P19" s="105">
        <f t="shared" si="12"/>
        <v>32.48800672</v>
      </c>
      <c r="Q19" s="103">
        <f t="shared" si="12"/>
        <v>31.56640816</v>
      </c>
      <c r="R19" s="104">
        <f t="shared" si="12"/>
        <v>30.6834755</v>
      </c>
      <c r="S19" s="105">
        <f t="shared" si="12"/>
        <v>29.83707562</v>
      </c>
      <c r="T19" s="105">
        <f t="shared" si="12"/>
        <v>29.02522049</v>
      </c>
      <c r="U19" s="103">
        <f t="shared" si="12"/>
        <v>28.24605551</v>
      </c>
      <c r="V19" s="104">
        <f t="shared" si="12"/>
        <v>27.49784889</v>
      </c>
      <c r="W19" s="103">
        <f t="shared" si="12"/>
        <v>26.77898199</v>
      </c>
      <c r="X19" s="104">
        <f t="shared" si="12"/>
        <v>26.08794063</v>
      </c>
      <c r="Y19" s="37"/>
      <c r="Z19" s="37"/>
    </row>
    <row r="20" ht="12.75" customHeight="1">
      <c r="A20" s="106">
        <v>215.0</v>
      </c>
      <c r="B20" s="107" t="str">
        <f t="shared" si="4"/>
        <v>(97.5)</v>
      </c>
      <c r="C20" s="108">
        <f t="shared" ref="C20:X20" si="13">$A20*703.07/C$4^2</f>
        <v>48.20154656</v>
      </c>
      <c r="D20" s="109">
        <f t="shared" si="13"/>
        <v>46.52510003</v>
      </c>
      <c r="E20" s="108">
        <f t="shared" si="13"/>
        <v>44.93461653</v>
      </c>
      <c r="F20" s="109">
        <f t="shared" si="13"/>
        <v>43.42431772</v>
      </c>
      <c r="G20" s="108">
        <f t="shared" si="13"/>
        <v>41.98890278</v>
      </c>
      <c r="H20" s="110">
        <f t="shared" si="13"/>
        <v>40.62350175</v>
      </c>
      <c r="I20" s="108">
        <f t="shared" si="13"/>
        <v>39.32363424</v>
      </c>
      <c r="J20" s="109">
        <f t="shared" si="13"/>
        <v>38.08517259</v>
      </c>
      <c r="K20" s="110">
        <f t="shared" si="13"/>
        <v>36.90430908</v>
      </c>
      <c r="L20" s="110">
        <f t="shared" si="13"/>
        <v>35.77752663</v>
      </c>
      <c r="M20" s="108">
        <f t="shared" si="13"/>
        <v>34.70157254</v>
      </c>
      <c r="N20" s="109">
        <f t="shared" si="13"/>
        <v>33.67343506</v>
      </c>
      <c r="O20" s="110">
        <f t="shared" si="13"/>
        <v>32.69032223</v>
      </c>
      <c r="P20" s="110">
        <f t="shared" si="13"/>
        <v>31.74964293</v>
      </c>
      <c r="Q20" s="108">
        <f t="shared" si="13"/>
        <v>30.8489898</v>
      </c>
      <c r="R20" s="109">
        <f t="shared" si="13"/>
        <v>29.98612378</v>
      </c>
      <c r="S20" s="110">
        <f t="shared" si="13"/>
        <v>29.15896026</v>
      </c>
      <c r="T20" s="110">
        <f t="shared" si="13"/>
        <v>28.36555639</v>
      </c>
      <c r="U20" s="108">
        <f t="shared" si="13"/>
        <v>27.60409971</v>
      </c>
      <c r="V20" s="109">
        <f t="shared" si="13"/>
        <v>26.87289778</v>
      </c>
      <c r="W20" s="108">
        <f t="shared" si="13"/>
        <v>26.17036877</v>
      </c>
      <c r="X20" s="109">
        <f t="shared" si="13"/>
        <v>25.49503289</v>
      </c>
      <c r="Y20" s="111"/>
      <c r="Z20" s="111"/>
    </row>
    <row r="21" ht="12.75" customHeight="1">
      <c r="A21" s="101">
        <v>210.0</v>
      </c>
      <c r="B21" s="102" t="str">
        <f t="shared" si="4"/>
        <v>(95.3)</v>
      </c>
      <c r="C21" s="103">
        <f t="shared" ref="C21:X21" si="14">$A21*703.07/C$4^2</f>
        <v>47.08058036</v>
      </c>
      <c r="D21" s="104">
        <f t="shared" si="14"/>
        <v>45.44312096</v>
      </c>
      <c r="E21" s="103">
        <f t="shared" si="14"/>
        <v>43.88962545</v>
      </c>
      <c r="F21" s="104">
        <f t="shared" si="14"/>
        <v>42.41444987</v>
      </c>
      <c r="G21" s="103">
        <f t="shared" si="14"/>
        <v>41.01241667</v>
      </c>
      <c r="H21" s="105">
        <f t="shared" si="14"/>
        <v>39.67876915</v>
      </c>
      <c r="I21" s="103">
        <f t="shared" si="14"/>
        <v>38.40913111</v>
      </c>
      <c r="J21" s="104">
        <f t="shared" si="14"/>
        <v>37.1994709</v>
      </c>
      <c r="K21" s="105">
        <f t="shared" si="14"/>
        <v>36.04606934</v>
      </c>
      <c r="L21" s="105">
        <f t="shared" si="14"/>
        <v>34.94549112</v>
      </c>
      <c r="M21" s="103">
        <f t="shared" si="14"/>
        <v>33.89455923</v>
      </c>
      <c r="N21" s="104">
        <f t="shared" si="14"/>
        <v>32.89033192</v>
      </c>
      <c r="O21" s="105">
        <f t="shared" si="14"/>
        <v>31.93008218</v>
      </c>
      <c r="P21" s="105">
        <f t="shared" si="14"/>
        <v>31.01127914</v>
      </c>
      <c r="Q21" s="103">
        <f t="shared" si="14"/>
        <v>30.13157143</v>
      </c>
      <c r="R21" s="104">
        <f t="shared" si="14"/>
        <v>29.28877207</v>
      </c>
      <c r="S21" s="105">
        <f t="shared" si="14"/>
        <v>28.48084491</v>
      </c>
      <c r="T21" s="105">
        <f t="shared" si="14"/>
        <v>27.70589229</v>
      </c>
      <c r="U21" s="103">
        <f t="shared" si="14"/>
        <v>26.9621439</v>
      </c>
      <c r="V21" s="104">
        <f t="shared" si="14"/>
        <v>26.24794667</v>
      </c>
      <c r="W21" s="103">
        <f t="shared" si="14"/>
        <v>25.56175554</v>
      </c>
      <c r="X21" s="104">
        <f t="shared" si="14"/>
        <v>24.90212515</v>
      </c>
      <c r="Y21" s="37"/>
      <c r="Z21" s="37"/>
    </row>
    <row r="22" ht="12.75" customHeight="1">
      <c r="A22" s="106">
        <v>205.0</v>
      </c>
      <c r="B22" s="107" t="str">
        <f t="shared" si="4"/>
        <v>(93.0)</v>
      </c>
      <c r="C22" s="108">
        <f t="shared" ref="C22:X22" si="15">$A22*703.07/C$4^2</f>
        <v>45.95961416</v>
      </c>
      <c r="D22" s="109">
        <f t="shared" si="15"/>
        <v>44.36114189</v>
      </c>
      <c r="E22" s="108">
        <f t="shared" si="15"/>
        <v>42.84463436</v>
      </c>
      <c r="F22" s="109">
        <f t="shared" si="15"/>
        <v>41.40458202</v>
      </c>
      <c r="G22" s="108">
        <f t="shared" si="15"/>
        <v>40.03593056</v>
      </c>
      <c r="H22" s="110">
        <f t="shared" si="15"/>
        <v>38.73403655</v>
      </c>
      <c r="I22" s="108">
        <f t="shared" si="15"/>
        <v>37.49462799</v>
      </c>
      <c r="J22" s="109">
        <f t="shared" si="15"/>
        <v>36.31376921</v>
      </c>
      <c r="K22" s="110">
        <f t="shared" si="15"/>
        <v>35.18782959</v>
      </c>
      <c r="L22" s="110">
        <f t="shared" si="15"/>
        <v>34.11345562</v>
      </c>
      <c r="M22" s="108">
        <f t="shared" si="15"/>
        <v>33.08754591</v>
      </c>
      <c r="N22" s="109">
        <f t="shared" si="15"/>
        <v>32.10722878</v>
      </c>
      <c r="O22" s="110">
        <f t="shared" si="15"/>
        <v>31.16984213</v>
      </c>
      <c r="P22" s="110">
        <f t="shared" si="15"/>
        <v>30.27291535</v>
      </c>
      <c r="Q22" s="108">
        <f t="shared" si="15"/>
        <v>29.41415306</v>
      </c>
      <c r="R22" s="109">
        <f t="shared" si="15"/>
        <v>28.59142035</v>
      </c>
      <c r="S22" s="110">
        <f t="shared" si="15"/>
        <v>27.80272955</v>
      </c>
      <c r="T22" s="110">
        <f t="shared" si="15"/>
        <v>27.04622819</v>
      </c>
      <c r="U22" s="108">
        <f t="shared" si="15"/>
        <v>26.32018809</v>
      </c>
      <c r="V22" s="109">
        <f t="shared" si="15"/>
        <v>25.62299556</v>
      </c>
      <c r="W22" s="108">
        <f t="shared" si="15"/>
        <v>24.95314231</v>
      </c>
      <c r="X22" s="109">
        <f t="shared" si="15"/>
        <v>24.30921741</v>
      </c>
      <c r="Y22" s="111"/>
      <c r="Z22" s="111"/>
    </row>
    <row r="23" ht="12.75" customHeight="1">
      <c r="A23" s="101">
        <v>200.0</v>
      </c>
      <c r="B23" s="102" t="str">
        <f t="shared" si="4"/>
        <v>(90.7)</v>
      </c>
      <c r="C23" s="103">
        <f t="shared" ref="C23:X23" si="16">$A23*703.07/C$4^2</f>
        <v>44.83864796</v>
      </c>
      <c r="D23" s="104">
        <f t="shared" si="16"/>
        <v>43.27916282</v>
      </c>
      <c r="E23" s="103">
        <f t="shared" si="16"/>
        <v>41.79964328</v>
      </c>
      <c r="F23" s="104">
        <f t="shared" si="16"/>
        <v>40.39471416</v>
      </c>
      <c r="G23" s="103">
        <f t="shared" si="16"/>
        <v>39.05944444</v>
      </c>
      <c r="H23" s="105">
        <f t="shared" si="16"/>
        <v>37.78930395</v>
      </c>
      <c r="I23" s="103">
        <f t="shared" si="16"/>
        <v>36.58012487</v>
      </c>
      <c r="J23" s="104">
        <f t="shared" si="16"/>
        <v>35.42806752</v>
      </c>
      <c r="K23" s="105">
        <f t="shared" si="16"/>
        <v>34.32958984</v>
      </c>
      <c r="L23" s="105">
        <f t="shared" si="16"/>
        <v>33.28142012</v>
      </c>
      <c r="M23" s="103">
        <f t="shared" si="16"/>
        <v>32.2805326</v>
      </c>
      <c r="N23" s="104">
        <f t="shared" si="16"/>
        <v>31.32412564</v>
      </c>
      <c r="O23" s="105">
        <f t="shared" si="16"/>
        <v>30.40960208</v>
      </c>
      <c r="P23" s="105">
        <f t="shared" si="16"/>
        <v>29.53455156</v>
      </c>
      <c r="Q23" s="103">
        <f t="shared" si="16"/>
        <v>28.69673469</v>
      </c>
      <c r="R23" s="104">
        <f t="shared" si="16"/>
        <v>27.89406864</v>
      </c>
      <c r="S23" s="105">
        <f t="shared" si="16"/>
        <v>27.1246142</v>
      </c>
      <c r="T23" s="105">
        <f t="shared" si="16"/>
        <v>26.38656408</v>
      </c>
      <c r="U23" s="103">
        <f t="shared" si="16"/>
        <v>25.67823229</v>
      </c>
      <c r="V23" s="104">
        <f t="shared" si="16"/>
        <v>24.99804444</v>
      </c>
      <c r="W23" s="103">
        <f t="shared" si="16"/>
        <v>24.34452909</v>
      </c>
      <c r="X23" s="104">
        <f t="shared" si="16"/>
        <v>23.71630966</v>
      </c>
      <c r="Y23" s="37"/>
      <c r="Z23" s="37"/>
    </row>
    <row r="24" ht="12.75" customHeight="1">
      <c r="A24" s="106">
        <v>195.0</v>
      </c>
      <c r="B24" s="107" t="str">
        <f t="shared" si="4"/>
        <v>(88.5)</v>
      </c>
      <c r="C24" s="108">
        <f t="shared" ref="C24:X24" si="17">$A24*703.07/C$4^2</f>
        <v>43.71768176</v>
      </c>
      <c r="D24" s="109">
        <f t="shared" si="17"/>
        <v>42.19718375</v>
      </c>
      <c r="E24" s="108">
        <f t="shared" si="17"/>
        <v>40.7546522</v>
      </c>
      <c r="F24" s="109">
        <f t="shared" si="17"/>
        <v>39.38484631</v>
      </c>
      <c r="G24" s="108">
        <f t="shared" si="17"/>
        <v>38.08295833</v>
      </c>
      <c r="H24" s="110">
        <f t="shared" si="17"/>
        <v>36.84457135</v>
      </c>
      <c r="I24" s="108">
        <f t="shared" si="17"/>
        <v>35.66562175</v>
      </c>
      <c r="J24" s="109">
        <f t="shared" si="17"/>
        <v>34.54236584</v>
      </c>
      <c r="K24" s="110">
        <f t="shared" si="17"/>
        <v>33.4713501</v>
      </c>
      <c r="L24" s="110">
        <f t="shared" si="17"/>
        <v>32.44938462</v>
      </c>
      <c r="M24" s="108">
        <f t="shared" si="17"/>
        <v>31.47351928</v>
      </c>
      <c r="N24" s="109">
        <f t="shared" si="17"/>
        <v>30.5410225</v>
      </c>
      <c r="O24" s="110">
        <f t="shared" si="17"/>
        <v>29.64936202</v>
      </c>
      <c r="P24" s="110">
        <f t="shared" si="17"/>
        <v>28.79618778</v>
      </c>
      <c r="Q24" s="108">
        <f t="shared" si="17"/>
        <v>27.97931633</v>
      </c>
      <c r="R24" s="109">
        <f t="shared" si="17"/>
        <v>27.19671692</v>
      </c>
      <c r="S24" s="110">
        <f t="shared" si="17"/>
        <v>26.44649884</v>
      </c>
      <c r="T24" s="110">
        <f t="shared" si="17"/>
        <v>25.72689998</v>
      </c>
      <c r="U24" s="108">
        <f t="shared" si="17"/>
        <v>25.03627648</v>
      </c>
      <c r="V24" s="109">
        <f t="shared" si="17"/>
        <v>24.37309333</v>
      </c>
      <c r="W24" s="108">
        <f t="shared" si="17"/>
        <v>23.73591586</v>
      </c>
      <c r="X24" s="109">
        <f t="shared" si="17"/>
        <v>23.12340192</v>
      </c>
      <c r="Y24" s="111"/>
      <c r="Z24" s="111"/>
    </row>
    <row r="25" ht="12.75" customHeight="1">
      <c r="A25" s="101">
        <v>190.0</v>
      </c>
      <c r="B25" s="102" t="str">
        <f t="shared" si="4"/>
        <v>(86.2)</v>
      </c>
      <c r="C25" s="103">
        <f t="shared" ref="C25:X25" si="18">$A25*703.07/C$4^2</f>
        <v>42.59671556</v>
      </c>
      <c r="D25" s="104">
        <f t="shared" si="18"/>
        <v>41.11520468</v>
      </c>
      <c r="E25" s="103">
        <f t="shared" si="18"/>
        <v>39.70966112</v>
      </c>
      <c r="F25" s="104">
        <f t="shared" si="18"/>
        <v>38.37497845</v>
      </c>
      <c r="G25" s="103">
        <f t="shared" si="18"/>
        <v>37.10647222</v>
      </c>
      <c r="H25" s="105">
        <f t="shared" si="18"/>
        <v>35.89983875</v>
      </c>
      <c r="I25" s="103">
        <f t="shared" si="18"/>
        <v>34.75111863</v>
      </c>
      <c r="J25" s="104">
        <f t="shared" si="18"/>
        <v>33.65666415</v>
      </c>
      <c r="K25" s="105">
        <f t="shared" si="18"/>
        <v>32.61311035</v>
      </c>
      <c r="L25" s="105">
        <f t="shared" si="18"/>
        <v>31.61734911</v>
      </c>
      <c r="M25" s="103">
        <f t="shared" si="18"/>
        <v>30.66650597</v>
      </c>
      <c r="N25" s="104">
        <f t="shared" si="18"/>
        <v>29.75791936</v>
      </c>
      <c r="O25" s="105">
        <f t="shared" si="18"/>
        <v>28.88912197</v>
      </c>
      <c r="P25" s="105">
        <f t="shared" si="18"/>
        <v>28.05782399</v>
      </c>
      <c r="Q25" s="103">
        <f t="shared" si="18"/>
        <v>27.26189796</v>
      </c>
      <c r="R25" s="104">
        <f t="shared" si="18"/>
        <v>26.49936521</v>
      </c>
      <c r="S25" s="105">
        <f t="shared" si="18"/>
        <v>25.76838349</v>
      </c>
      <c r="T25" s="105">
        <f t="shared" si="18"/>
        <v>25.06723588</v>
      </c>
      <c r="U25" s="103">
        <f t="shared" si="18"/>
        <v>24.39432067</v>
      </c>
      <c r="V25" s="104">
        <f t="shared" si="18"/>
        <v>23.74814222</v>
      </c>
      <c r="W25" s="103">
        <f t="shared" si="18"/>
        <v>23.12730263</v>
      </c>
      <c r="X25" s="104">
        <f t="shared" si="18"/>
        <v>22.53049418</v>
      </c>
      <c r="Y25" s="37"/>
      <c r="Z25" s="37"/>
    </row>
    <row r="26" ht="12.75" customHeight="1">
      <c r="A26" s="106">
        <v>185.0</v>
      </c>
      <c r="B26" s="107" t="str">
        <f t="shared" si="4"/>
        <v>(83.9)</v>
      </c>
      <c r="C26" s="108">
        <f t="shared" ref="C26:X26" si="19">$A26*703.07/C$4^2</f>
        <v>41.47574936</v>
      </c>
      <c r="D26" s="109">
        <f t="shared" si="19"/>
        <v>40.03322561</v>
      </c>
      <c r="E26" s="108">
        <f t="shared" si="19"/>
        <v>38.66467004</v>
      </c>
      <c r="F26" s="109">
        <f t="shared" si="19"/>
        <v>37.3651106</v>
      </c>
      <c r="G26" s="108">
        <f t="shared" si="19"/>
        <v>36.12998611</v>
      </c>
      <c r="H26" s="110">
        <f t="shared" si="19"/>
        <v>34.95510615</v>
      </c>
      <c r="I26" s="108">
        <f t="shared" si="19"/>
        <v>33.8366155</v>
      </c>
      <c r="J26" s="109">
        <f t="shared" si="19"/>
        <v>32.77096246</v>
      </c>
      <c r="K26" s="110">
        <f t="shared" si="19"/>
        <v>31.75487061</v>
      </c>
      <c r="L26" s="110">
        <f t="shared" si="19"/>
        <v>30.78531361</v>
      </c>
      <c r="M26" s="108">
        <f t="shared" si="19"/>
        <v>29.85949265</v>
      </c>
      <c r="N26" s="109">
        <f t="shared" si="19"/>
        <v>28.97481622</v>
      </c>
      <c r="O26" s="110">
        <f t="shared" si="19"/>
        <v>28.12888192</v>
      </c>
      <c r="P26" s="110">
        <f t="shared" si="19"/>
        <v>27.3194602</v>
      </c>
      <c r="Q26" s="108">
        <f t="shared" si="19"/>
        <v>26.54447959</v>
      </c>
      <c r="R26" s="109">
        <f t="shared" si="19"/>
        <v>25.80201349</v>
      </c>
      <c r="S26" s="110">
        <f t="shared" si="19"/>
        <v>25.09026813</v>
      </c>
      <c r="T26" s="110">
        <f t="shared" si="19"/>
        <v>24.40757178</v>
      </c>
      <c r="U26" s="108">
        <f t="shared" si="19"/>
        <v>23.75236486</v>
      </c>
      <c r="V26" s="109">
        <f t="shared" si="19"/>
        <v>23.12319111</v>
      </c>
      <c r="W26" s="108">
        <f t="shared" si="19"/>
        <v>22.5186894</v>
      </c>
      <c r="X26" s="109">
        <f t="shared" si="19"/>
        <v>21.93758644</v>
      </c>
      <c r="Y26" s="111"/>
      <c r="Z26" s="111"/>
    </row>
    <row r="27" ht="12.75" customHeight="1">
      <c r="A27" s="101">
        <v>180.0</v>
      </c>
      <c r="B27" s="102" t="str">
        <f t="shared" si="4"/>
        <v>(81.6)</v>
      </c>
      <c r="C27" s="103">
        <f t="shared" ref="C27:X27" si="20">$A27*703.07/C$4^2</f>
        <v>40.35478316</v>
      </c>
      <c r="D27" s="104">
        <f t="shared" si="20"/>
        <v>38.95124654</v>
      </c>
      <c r="E27" s="103">
        <f t="shared" si="20"/>
        <v>37.61967895</v>
      </c>
      <c r="F27" s="104">
        <f t="shared" si="20"/>
        <v>36.35524275</v>
      </c>
      <c r="G27" s="103">
        <f t="shared" si="20"/>
        <v>35.1535</v>
      </c>
      <c r="H27" s="105">
        <f t="shared" si="20"/>
        <v>34.01037356</v>
      </c>
      <c r="I27" s="103">
        <f t="shared" si="20"/>
        <v>32.92211238</v>
      </c>
      <c r="J27" s="104">
        <f t="shared" si="20"/>
        <v>31.88526077</v>
      </c>
      <c r="K27" s="105">
        <f t="shared" si="20"/>
        <v>30.89663086</v>
      </c>
      <c r="L27" s="105">
        <f t="shared" si="20"/>
        <v>29.95327811</v>
      </c>
      <c r="M27" s="103">
        <f t="shared" si="20"/>
        <v>29.05247934</v>
      </c>
      <c r="N27" s="104">
        <f t="shared" si="20"/>
        <v>28.19171308</v>
      </c>
      <c r="O27" s="105">
        <f t="shared" si="20"/>
        <v>27.36864187</v>
      </c>
      <c r="P27" s="105">
        <f t="shared" si="20"/>
        <v>26.58109641</v>
      </c>
      <c r="Q27" s="103">
        <f t="shared" si="20"/>
        <v>25.82706122</v>
      </c>
      <c r="R27" s="104">
        <f t="shared" si="20"/>
        <v>25.10466177</v>
      </c>
      <c r="S27" s="105">
        <f t="shared" si="20"/>
        <v>24.41215278</v>
      </c>
      <c r="T27" s="105">
        <f t="shared" si="20"/>
        <v>23.74790767</v>
      </c>
      <c r="U27" s="103">
        <f t="shared" si="20"/>
        <v>23.11040906</v>
      </c>
      <c r="V27" s="104">
        <f t="shared" si="20"/>
        <v>22.49824</v>
      </c>
      <c r="W27" s="103">
        <f t="shared" si="20"/>
        <v>21.91007618</v>
      </c>
      <c r="X27" s="104">
        <f t="shared" si="20"/>
        <v>21.3446787</v>
      </c>
      <c r="Y27" s="37"/>
      <c r="Z27" s="37"/>
    </row>
    <row r="28" ht="12.75" customHeight="1">
      <c r="A28" s="106">
        <v>175.0</v>
      </c>
      <c r="B28" s="107" t="str">
        <f t="shared" si="4"/>
        <v>(79.4)</v>
      </c>
      <c r="C28" s="108">
        <f t="shared" ref="C28:X28" si="21">$A28*703.07/C$4^2</f>
        <v>39.23381696</v>
      </c>
      <c r="D28" s="109">
        <f t="shared" si="21"/>
        <v>37.86926747</v>
      </c>
      <c r="E28" s="108">
        <f t="shared" si="21"/>
        <v>36.57468787</v>
      </c>
      <c r="F28" s="109">
        <f t="shared" si="21"/>
        <v>35.34537489</v>
      </c>
      <c r="G28" s="108">
        <f t="shared" si="21"/>
        <v>34.17701389</v>
      </c>
      <c r="H28" s="110">
        <f t="shared" si="21"/>
        <v>33.06564096</v>
      </c>
      <c r="I28" s="108">
        <f t="shared" si="21"/>
        <v>32.00760926</v>
      </c>
      <c r="J28" s="109">
        <f t="shared" si="21"/>
        <v>30.99955908</v>
      </c>
      <c r="K28" s="110">
        <f t="shared" si="21"/>
        <v>30.03839111</v>
      </c>
      <c r="L28" s="110">
        <f t="shared" si="21"/>
        <v>29.1212426</v>
      </c>
      <c r="M28" s="108">
        <f t="shared" si="21"/>
        <v>28.24546602</v>
      </c>
      <c r="N28" s="109">
        <f t="shared" si="21"/>
        <v>27.40860994</v>
      </c>
      <c r="O28" s="110">
        <f t="shared" si="21"/>
        <v>26.60840182</v>
      </c>
      <c r="P28" s="110">
        <f t="shared" si="21"/>
        <v>25.84273262</v>
      </c>
      <c r="Q28" s="108">
        <f t="shared" si="21"/>
        <v>25.10964286</v>
      </c>
      <c r="R28" s="109">
        <f t="shared" si="21"/>
        <v>24.40731006</v>
      </c>
      <c r="S28" s="110">
        <f t="shared" si="21"/>
        <v>23.73403742</v>
      </c>
      <c r="T28" s="110">
        <f t="shared" si="21"/>
        <v>23.08824357</v>
      </c>
      <c r="U28" s="108">
        <f t="shared" si="21"/>
        <v>22.46845325</v>
      </c>
      <c r="V28" s="109">
        <f t="shared" si="21"/>
        <v>21.87328889</v>
      </c>
      <c r="W28" s="108">
        <f t="shared" si="21"/>
        <v>21.30146295</v>
      </c>
      <c r="X28" s="109">
        <f t="shared" si="21"/>
        <v>20.75177096</v>
      </c>
      <c r="Y28" s="111"/>
      <c r="Z28" s="111"/>
    </row>
    <row r="29" ht="12.75" customHeight="1">
      <c r="A29" s="101">
        <v>170.0</v>
      </c>
      <c r="B29" s="102" t="str">
        <f t="shared" si="4"/>
        <v>(77.1)</v>
      </c>
      <c r="C29" s="103">
        <f t="shared" ref="C29:X29" si="22">$A29*703.07/C$4^2</f>
        <v>38.11285077</v>
      </c>
      <c r="D29" s="104">
        <f t="shared" si="22"/>
        <v>36.7872884</v>
      </c>
      <c r="E29" s="103">
        <f t="shared" si="22"/>
        <v>35.52969679</v>
      </c>
      <c r="F29" s="104">
        <f t="shared" si="22"/>
        <v>34.33550704</v>
      </c>
      <c r="G29" s="103">
        <f t="shared" si="22"/>
        <v>33.20052778</v>
      </c>
      <c r="H29" s="105">
        <f t="shared" si="22"/>
        <v>32.12090836</v>
      </c>
      <c r="I29" s="103">
        <f t="shared" si="22"/>
        <v>31.09310614</v>
      </c>
      <c r="J29" s="104">
        <f t="shared" si="22"/>
        <v>30.11385739</v>
      </c>
      <c r="K29" s="105">
        <f t="shared" si="22"/>
        <v>29.18015137</v>
      </c>
      <c r="L29" s="105">
        <f t="shared" si="22"/>
        <v>28.2892071</v>
      </c>
      <c r="M29" s="103">
        <f t="shared" si="22"/>
        <v>27.43845271</v>
      </c>
      <c r="N29" s="104">
        <f t="shared" si="22"/>
        <v>26.62550679</v>
      </c>
      <c r="O29" s="105">
        <f t="shared" si="22"/>
        <v>25.84816176</v>
      </c>
      <c r="P29" s="105">
        <f t="shared" si="22"/>
        <v>25.10436883</v>
      </c>
      <c r="Q29" s="103">
        <f t="shared" si="22"/>
        <v>24.39222449</v>
      </c>
      <c r="R29" s="104">
        <f t="shared" si="22"/>
        <v>23.70995834</v>
      </c>
      <c r="S29" s="105">
        <f t="shared" si="22"/>
        <v>23.05592207</v>
      </c>
      <c r="T29" s="105">
        <f t="shared" si="22"/>
        <v>22.42857947</v>
      </c>
      <c r="U29" s="103">
        <f t="shared" si="22"/>
        <v>21.82649744</v>
      </c>
      <c r="V29" s="104">
        <f t="shared" si="22"/>
        <v>21.24833778</v>
      </c>
      <c r="W29" s="103">
        <f t="shared" si="22"/>
        <v>20.69284972</v>
      </c>
      <c r="X29" s="104">
        <f t="shared" si="22"/>
        <v>20.15886321</v>
      </c>
      <c r="Y29" s="37"/>
      <c r="Z29" s="37"/>
    </row>
    <row r="30" ht="12.75" customHeight="1">
      <c r="A30" s="106">
        <v>165.0</v>
      </c>
      <c r="B30" s="107" t="str">
        <f t="shared" si="4"/>
        <v>(74.8)</v>
      </c>
      <c r="C30" s="108">
        <f t="shared" ref="C30:X30" si="23">$A30*703.07/C$4^2</f>
        <v>36.99188457</v>
      </c>
      <c r="D30" s="109">
        <f t="shared" si="23"/>
        <v>35.70530933</v>
      </c>
      <c r="E30" s="108">
        <f t="shared" si="23"/>
        <v>34.48470571</v>
      </c>
      <c r="F30" s="109">
        <f t="shared" si="23"/>
        <v>33.32563918</v>
      </c>
      <c r="G30" s="108">
        <f t="shared" si="23"/>
        <v>32.22404167</v>
      </c>
      <c r="H30" s="110">
        <f t="shared" si="23"/>
        <v>31.17617576</v>
      </c>
      <c r="I30" s="108">
        <f t="shared" si="23"/>
        <v>30.17860302</v>
      </c>
      <c r="J30" s="109">
        <f t="shared" si="23"/>
        <v>29.22815571</v>
      </c>
      <c r="K30" s="110">
        <f t="shared" si="23"/>
        <v>28.32191162</v>
      </c>
      <c r="L30" s="110">
        <f t="shared" si="23"/>
        <v>27.4571716</v>
      </c>
      <c r="M30" s="108">
        <f t="shared" si="23"/>
        <v>26.63143939</v>
      </c>
      <c r="N30" s="109">
        <f t="shared" si="23"/>
        <v>25.84240365</v>
      </c>
      <c r="O30" s="110">
        <f t="shared" si="23"/>
        <v>25.08792171</v>
      </c>
      <c r="P30" s="110">
        <f t="shared" si="23"/>
        <v>24.36600504</v>
      </c>
      <c r="Q30" s="108">
        <f t="shared" si="23"/>
        <v>23.67480612</v>
      </c>
      <c r="R30" s="109">
        <f t="shared" si="23"/>
        <v>23.01260663</v>
      </c>
      <c r="S30" s="110">
        <f t="shared" si="23"/>
        <v>22.37780671</v>
      </c>
      <c r="T30" s="110">
        <f t="shared" si="23"/>
        <v>21.76891537</v>
      </c>
      <c r="U30" s="108">
        <f t="shared" si="23"/>
        <v>21.18454164</v>
      </c>
      <c r="V30" s="109">
        <f t="shared" si="23"/>
        <v>20.62338667</v>
      </c>
      <c r="W30" s="108">
        <f t="shared" si="23"/>
        <v>20.0842365</v>
      </c>
      <c r="X30" s="109">
        <f t="shared" si="23"/>
        <v>19.56595547</v>
      </c>
      <c r="Y30" s="111"/>
      <c r="Z30" s="111"/>
    </row>
    <row r="31" ht="12.75" customHeight="1">
      <c r="A31" s="101">
        <v>160.0</v>
      </c>
      <c r="B31" s="102" t="str">
        <f t="shared" si="4"/>
        <v>(72.6)</v>
      </c>
      <c r="C31" s="103">
        <f t="shared" ref="C31:X31" si="24">$A31*703.07/C$4^2</f>
        <v>35.87091837</v>
      </c>
      <c r="D31" s="104">
        <f t="shared" si="24"/>
        <v>34.62333026</v>
      </c>
      <c r="E31" s="103">
        <f t="shared" si="24"/>
        <v>33.43971463</v>
      </c>
      <c r="F31" s="104">
        <f t="shared" si="24"/>
        <v>32.31577133</v>
      </c>
      <c r="G31" s="103">
        <f t="shared" si="24"/>
        <v>31.24755556</v>
      </c>
      <c r="H31" s="105">
        <f t="shared" si="24"/>
        <v>30.23144316</v>
      </c>
      <c r="I31" s="103">
        <f t="shared" si="24"/>
        <v>29.2640999</v>
      </c>
      <c r="J31" s="104">
        <f t="shared" si="24"/>
        <v>28.34245402</v>
      </c>
      <c r="K31" s="105">
        <f t="shared" si="24"/>
        <v>27.46367188</v>
      </c>
      <c r="L31" s="105">
        <f t="shared" si="24"/>
        <v>26.62513609</v>
      </c>
      <c r="M31" s="103">
        <f t="shared" si="24"/>
        <v>25.82442608</v>
      </c>
      <c r="N31" s="104">
        <f t="shared" si="24"/>
        <v>25.05930051</v>
      </c>
      <c r="O31" s="105">
        <f t="shared" si="24"/>
        <v>24.32768166</v>
      </c>
      <c r="P31" s="105">
        <f t="shared" si="24"/>
        <v>23.62764125</v>
      </c>
      <c r="Q31" s="103">
        <f t="shared" si="24"/>
        <v>22.95738776</v>
      </c>
      <c r="R31" s="104">
        <f t="shared" si="24"/>
        <v>22.31525491</v>
      </c>
      <c r="S31" s="105">
        <f t="shared" si="24"/>
        <v>21.69969136</v>
      </c>
      <c r="T31" s="105">
        <f t="shared" si="24"/>
        <v>21.10925127</v>
      </c>
      <c r="U31" s="103">
        <f t="shared" si="24"/>
        <v>20.54258583</v>
      </c>
      <c r="V31" s="104">
        <f t="shared" si="24"/>
        <v>19.99843556</v>
      </c>
      <c r="W31" s="103">
        <f t="shared" si="24"/>
        <v>19.47562327</v>
      </c>
      <c r="X31" s="104">
        <f t="shared" si="24"/>
        <v>18.97304773</v>
      </c>
      <c r="Y31" s="37"/>
      <c r="Z31" s="37"/>
    </row>
    <row r="32" ht="12.75" customHeight="1">
      <c r="A32" s="106">
        <v>155.0</v>
      </c>
      <c r="B32" s="107" t="str">
        <f t="shared" si="4"/>
        <v>(70.3)</v>
      </c>
      <c r="C32" s="108">
        <f t="shared" ref="C32:X32" si="25">$A32*703.07/C$4^2</f>
        <v>34.74995217</v>
      </c>
      <c r="D32" s="109">
        <f t="shared" si="25"/>
        <v>33.54135118</v>
      </c>
      <c r="E32" s="108">
        <f t="shared" si="25"/>
        <v>32.39472354</v>
      </c>
      <c r="F32" s="109">
        <f t="shared" si="25"/>
        <v>31.30590348</v>
      </c>
      <c r="G32" s="108">
        <f t="shared" si="25"/>
        <v>30.27106944</v>
      </c>
      <c r="H32" s="110">
        <f t="shared" si="25"/>
        <v>29.28671056</v>
      </c>
      <c r="I32" s="108">
        <f t="shared" si="25"/>
        <v>28.34959677</v>
      </c>
      <c r="J32" s="109">
        <f t="shared" si="25"/>
        <v>27.45675233</v>
      </c>
      <c r="K32" s="110">
        <f t="shared" si="25"/>
        <v>26.60543213</v>
      </c>
      <c r="L32" s="110">
        <f t="shared" si="25"/>
        <v>25.79310059</v>
      </c>
      <c r="M32" s="108">
        <f t="shared" si="25"/>
        <v>25.01741276</v>
      </c>
      <c r="N32" s="109">
        <f t="shared" si="25"/>
        <v>24.27619737</v>
      </c>
      <c r="O32" s="110">
        <f t="shared" si="25"/>
        <v>23.56744161</v>
      </c>
      <c r="P32" s="110">
        <f t="shared" si="25"/>
        <v>22.88927746</v>
      </c>
      <c r="Q32" s="108">
        <f t="shared" si="25"/>
        <v>22.23996939</v>
      </c>
      <c r="R32" s="112">
        <f t="shared" si="25"/>
        <v>21.61790319</v>
      </c>
      <c r="S32" s="113">
        <f t="shared" si="25"/>
        <v>21.021576</v>
      </c>
      <c r="T32" s="113">
        <f t="shared" si="25"/>
        <v>20.44958716</v>
      </c>
      <c r="U32" s="114">
        <f t="shared" si="25"/>
        <v>19.90063002</v>
      </c>
      <c r="V32" s="112">
        <f t="shared" si="25"/>
        <v>19.37348444</v>
      </c>
      <c r="W32" s="114">
        <f t="shared" si="25"/>
        <v>18.86701004</v>
      </c>
      <c r="X32" s="112">
        <f t="shared" si="25"/>
        <v>18.38013999</v>
      </c>
      <c r="Y32" s="111"/>
      <c r="Z32" s="111"/>
    </row>
    <row r="33" ht="12.75" customHeight="1">
      <c r="A33" s="101">
        <v>150.0</v>
      </c>
      <c r="B33" s="102" t="str">
        <f t="shared" si="4"/>
        <v>(68.0)</v>
      </c>
      <c r="C33" s="103">
        <f t="shared" ref="C33:X33" si="26">$A33*703.07/C$4^2</f>
        <v>33.62898597</v>
      </c>
      <c r="D33" s="104">
        <f t="shared" si="26"/>
        <v>32.45937211</v>
      </c>
      <c r="E33" s="103">
        <f t="shared" si="26"/>
        <v>31.34973246</v>
      </c>
      <c r="F33" s="104">
        <f t="shared" si="26"/>
        <v>30.29603562</v>
      </c>
      <c r="G33" s="103">
        <f t="shared" si="26"/>
        <v>29.29458333</v>
      </c>
      <c r="H33" s="105">
        <f t="shared" si="26"/>
        <v>28.34197796</v>
      </c>
      <c r="I33" s="103">
        <f t="shared" si="26"/>
        <v>27.43509365</v>
      </c>
      <c r="J33" s="104">
        <f t="shared" si="26"/>
        <v>26.57105064</v>
      </c>
      <c r="K33" s="105">
        <f t="shared" si="26"/>
        <v>25.74719238</v>
      </c>
      <c r="L33" s="105">
        <f t="shared" si="26"/>
        <v>24.96106509</v>
      </c>
      <c r="M33" s="103">
        <f t="shared" si="26"/>
        <v>24.21039945</v>
      </c>
      <c r="N33" s="104">
        <f t="shared" si="26"/>
        <v>23.49309423</v>
      </c>
      <c r="O33" s="105">
        <f t="shared" si="26"/>
        <v>22.80720156</v>
      </c>
      <c r="P33" s="105">
        <f t="shared" si="26"/>
        <v>22.15091367</v>
      </c>
      <c r="Q33" s="103">
        <f t="shared" si="26"/>
        <v>21.52255102</v>
      </c>
      <c r="R33" s="115">
        <f t="shared" si="26"/>
        <v>20.92055148</v>
      </c>
      <c r="S33" s="116">
        <f t="shared" si="26"/>
        <v>20.34346065</v>
      </c>
      <c r="T33" s="116">
        <f t="shared" si="26"/>
        <v>19.78992306</v>
      </c>
      <c r="U33" s="117">
        <f t="shared" si="26"/>
        <v>19.25867421</v>
      </c>
      <c r="V33" s="115">
        <f t="shared" si="26"/>
        <v>18.74853333</v>
      </c>
      <c r="W33" s="117">
        <f t="shared" si="26"/>
        <v>18.25839681</v>
      </c>
      <c r="X33" s="115">
        <f t="shared" si="26"/>
        <v>17.78723225</v>
      </c>
      <c r="Y33" s="37"/>
      <c r="Z33" s="37"/>
    </row>
    <row r="34" ht="12.75" customHeight="1">
      <c r="A34" s="106">
        <v>145.0</v>
      </c>
      <c r="B34" s="107" t="str">
        <f t="shared" si="4"/>
        <v>(65.8)</v>
      </c>
      <c r="C34" s="108">
        <f t="shared" ref="C34:X34" si="27">$A34*703.07/C$4^2</f>
        <v>32.50801977</v>
      </c>
      <c r="D34" s="109">
        <f t="shared" si="27"/>
        <v>31.37739304</v>
      </c>
      <c r="E34" s="108">
        <f t="shared" si="27"/>
        <v>30.30474138</v>
      </c>
      <c r="F34" s="109">
        <f t="shared" si="27"/>
        <v>29.28616777</v>
      </c>
      <c r="G34" s="108">
        <f t="shared" si="27"/>
        <v>28.31809722</v>
      </c>
      <c r="H34" s="110">
        <f t="shared" si="27"/>
        <v>27.39724536</v>
      </c>
      <c r="I34" s="108">
        <f t="shared" si="27"/>
        <v>26.52059053</v>
      </c>
      <c r="J34" s="109">
        <f t="shared" si="27"/>
        <v>25.68534895</v>
      </c>
      <c r="K34" s="110">
        <f t="shared" si="27"/>
        <v>24.88895264</v>
      </c>
      <c r="L34" s="110">
        <f t="shared" si="27"/>
        <v>24.12902959</v>
      </c>
      <c r="M34" s="108">
        <f t="shared" si="27"/>
        <v>23.40338613</v>
      </c>
      <c r="N34" s="109">
        <f t="shared" si="27"/>
        <v>22.70999109</v>
      </c>
      <c r="O34" s="110">
        <f t="shared" si="27"/>
        <v>22.04696151</v>
      </c>
      <c r="P34" s="110">
        <f t="shared" si="27"/>
        <v>21.41254988</v>
      </c>
      <c r="Q34" s="108">
        <f t="shared" si="27"/>
        <v>20.80513265</v>
      </c>
      <c r="R34" s="112">
        <f t="shared" si="27"/>
        <v>20.22319976</v>
      </c>
      <c r="S34" s="113">
        <f t="shared" si="27"/>
        <v>19.66534529</v>
      </c>
      <c r="T34" s="113">
        <f t="shared" si="27"/>
        <v>19.13025896</v>
      </c>
      <c r="U34" s="114">
        <f t="shared" si="27"/>
        <v>18.61671841</v>
      </c>
      <c r="V34" s="112">
        <f t="shared" si="27"/>
        <v>18.12358222</v>
      </c>
      <c r="W34" s="114">
        <f t="shared" si="27"/>
        <v>17.64978359</v>
      </c>
      <c r="X34" s="112">
        <f t="shared" si="27"/>
        <v>17.19432451</v>
      </c>
      <c r="Y34" s="111"/>
      <c r="Z34" s="111"/>
    </row>
    <row r="35" ht="12.75" customHeight="1">
      <c r="A35" s="101">
        <v>140.0</v>
      </c>
      <c r="B35" s="102" t="str">
        <f t="shared" si="4"/>
        <v>(63.5)</v>
      </c>
      <c r="C35" s="103">
        <f t="shared" ref="C35:X35" si="28">$A35*703.07/C$4^2</f>
        <v>31.38705357</v>
      </c>
      <c r="D35" s="104">
        <f t="shared" si="28"/>
        <v>30.29541397</v>
      </c>
      <c r="E35" s="103">
        <f t="shared" si="28"/>
        <v>29.2597503</v>
      </c>
      <c r="F35" s="104">
        <f t="shared" si="28"/>
        <v>28.27629991</v>
      </c>
      <c r="G35" s="103">
        <f t="shared" si="28"/>
        <v>27.34161111</v>
      </c>
      <c r="H35" s="105">
        <f t="shared" si="28"/>
        <v>26.45251277</v>
      </c>
      <c r="I35" s="103">
        <f t="shared" si="28"/>
        <v>25.60608741</v>
      </c>
      <c r="J35" s="104">
        <f t="shared" si="28"/>
        <v>24.79964727</v>
      </c>
      <c r="K35" s="105">
        <f t="shared" si="28"/>
        <v>24.03071289</v>
      </c>
      <c r="L35" s="105">
        <f t="shared" si="28"/>
        <v>23.29699408</v>
      </c>
      <c r="M35" s="103">
        <f t="shared" si="28"/>
        <v>22.59637282</v>
      </c>
      <c r="N35" s="104">
        <f t="shared" si="28"/>
        <v>21.92688795</v>
      </c>
      <c r="O35" s="105">
        <f t="shared" si="28"/>
        <v>21.28672145</v>
      </c>
      <c r="P35" s="105">
        <f t="shared" si="28"/>
        <v>20.6741861</v>
      </c>
      <c r="Q35" s="103">
        <f t="shared" si="28"/>
        <v>20.08771429</v>
      </c>
      <c r="R35" s="115">
        <f t="shared" si="28"/>
        <v>19.52584805</v>
      </c>
      <c r="S35" s="116">
        <f t="shared" si="28"/>
        <v>18.98722994</v>
      </c>
      <c r="T35" s="116">
        <f t="shared" si="28"/>
        <v>18.47059486</v>
      </c>
      <c r="U35" s="117">
        <f t="shared" si="28"/>
        <v>17.9747626</v>
      </c>
      <c r="V35" s="115">
        <f t="shared" si="28"/>
        <v>17.49863111</v>
      </c>
      <c r="W35" s="117">
        <f t="shared" si="28"/>
        <v>17.04117036</v>
      </c>
      <c r="X35" s="115">
        <f t="shared" si="28"/>
        <v>16.60141677</v>
      </c>
      <c r="Y35" s="37"/>
      <c r="Z35" s="37"/>
    </row>
    <row r="36" ht="12.75" customHeight="1">
      <c r="A36" s="106">
        <v>135.0</v>
      </c>
      <c r="B36" s="107" t="str">
        <f t="shared" si="4"/>
        <v>(61.2)</v>
      </c>
      <c r="C36" s="108">
        <f t="shared" ref="C36:X36" si="29">$A36*703.07/C$4^2</f>
        <v>30.26608737</v>
      </c>
      <c r="D36" s="109">
        <f t="shared" si="29"/>
        <v>29.2134349</v>
      </c>
      <c r="E36" s="108">
        <f t="shared" si="29"/>
        <v>28.21475922</v>
      </c>
      <c r="F36" s="109">
        <f t="shared" si="29"/>
        <v>27.26643206</v>
      </c>
      <c r="G36" s="108">
        <f t="shared" si="29"/>
        <v>26.365125</v>
      </c>
      <c r="H36" s="110">
        <f t="shared" si="29"/>
        <v>25.50778017</v>
      </c>
      <c r="I36" s="108">
        <f t="shared" si="29"/>
        <v>24.69158429</v>
      </c>
      <c r="J36" s="109">
        <f t="shared" si="29"/>
        <v>23.91394558</v>
      </c>
      <c r="K36" s="110">
        <f t="shared" si="29"/>
        <v>23.17247314</v>
      </c>
      <c r="L36" s="110">
        <f t="shared" si="29"/>
        <v>22.46495858</v>
      </c>
      <c r="M36" s="108">
        <f t="shared" si="29"/>
        <v>21.7893595</v>
      </c>
      <c r="N36" s="109">
        <f t="shared" si="29"/>
        <v>21.14378481</v>
      </c>
      <c r="O36" s="110">
        <f t="shared" si="29"/>
        <v>20.5264814</v>
      </c>
      <c r="P36" s="110">
        <f t="shared" si="29"/>
        <v>19.93582231</v>
      </c>
      <c r="Q36" s="108">
        <f t="shared" si="29"/>
        <v>19.37029592</v>
      </c>
      <c r="R36" s="112">
        <f t="shared" si="29"/>
        <v>18.82849633</v>
      </c>
      <c r="S36" s="113">
        <f t="shared" si="29"/>
        <v>18.30911458</v>
      </c>
      <c r="T36" s="113">
        <f t="shared" si="29"/>
        <v>17.81093076</v>
      </c>
      <c r="U36" s="114">
        <f t="shared" si="29"/>
        <v>17.33280679</v>
      </c>
      <c r="V36" s="112">
        <f t="shared" si="29"/>
        <v>16.87368</v>
      </c>
      <c r="W36" s="114">
        <f t="shared" si="29"/>
        <v>16.43255713</v>
      </c>
      <c r="X36" s="112">
        <f t="shared" si="29"/>
        <v>16.00850902</v>
      </c>
      <c r="Y36" s="111"/>
      <c r="Z36" s="111"/>
    </row>
    <row r="37" ht="12.75" customHeight="1">
      <c r="A37" s="101">
        <v>130.0</v>
      </c>
      <c r="B37" s="102" t="str">
        <f t="shared" si="4"/>
        <v>(59.0)</v>
      </c>
      <c r="C37" s="103">
        <f t="shared" ref="C37:X37" si="30">$A37*703.07/C$4^2</f>
        <v>29.14512117</v>
      </c>
      <c r="D37" s="104">
        <f t="shared" si="30"/>
        <v>28.13145583</v>
      </c>
      <c r="E37" s="103">
        <f t="shared" si="30"/>
        <v>27.16976813</v>
      </c>
      <c r="F37" s="104">
        <f t="shared" si="30"/>
        <v>26.25656421</v>
      </c>
      <c r="G37" s="103">
        <f t="shared" si="30"/>
        <v>25.38863889</v>
      </c>
      <c r="H37" s="105">
        <f t="shared" si="30"/>
        <v>24.56304757</v>
      </c>
      <c r="I37" s="103">
        <f t="shared" si="30"/>
        <v>23.77708117</v>
      </c>
      <c r="J37" s="104">
        <f t="shared" si="30"/>
        <v>23.02824389</v>
      </c>
      <c r="K37" s="105">
        <f t="shared" si="30"/>
        <v>22.3142334</v>
      </c>
      <c r="L37" s="105">
        <f t="shared" si="30"/>
        <v>21.63292308</v>
      </c>
      <c r="M37" s="103">
        <f t="shared" si="30"/>
        <v>20.98234619</v>
      </c>
      <c r="N37" s="104">
        <f t="shared" si="30"/>
        <v>20.36068167</v>
      </c>
      <c r="O37" s="105">
        <f t="shared" si="30"/>
        <v>19.76624135</v>
      </c>
      <c r="P37" s="105">
        <f t="shared" si="30"/>
        <v>19.19745852</v>
      </c>
      <c r="Q37" s="103">
        <f t="shared" si="30"/>
        <v>18.65287755</v>
      </c>
      <c r="R37" s="115">
        <f t="shared" si="30"/>
        <v>18.13114461</v>
      </c>
      <c r="S37" s="116">
        <f t="shared" si="30"/>
        <v>17.63099923</v>
      </c>
      <c r="T37" s="116">
        <f t="shared" si="30"/>
        <v>17.15126665</v>
      </c>
      <c r="U37" s="117">
        <f t="shared" si="30"/>
        <v>16.69085099</v>
      </c>
      <c r="V37" s="115">
        <f t="shared" si="30"/>
        <v>16.24872889</v>
      </c>
      <c r="W37" s="117">
        <f t="shared" si="30"/>
        <v>15.82394391</v>
      </c>
      <c r="X37" s="115">
        <f t="shared" si="30"/>
        <v>15.41560128</v>
      </c>
      <c r="Y37" s="37"/>
      <c r="Z37" s="37"/>
    </row>
    <row r="38" ht="12.75" customHeight="1">
      <c r="A38" s="106">
        <v>125.0</v>
      </c>
      <c r="B38" s="107" t="str">
        <f t="shared" si="4"/>
        <v>(56.7)</v>
      </c>
      <c r="C38" s="108">
        <f t="shared" ref="C38:X38" si="31">$A38*703.07/C$4^2</f>
        <v>28.02415497</v>
      </c>
      <c r="D38" s="109">
        <f t="shared" si="31"/>
        <v>27.04947676</v>
      </c>
      <c r="E38" s="108">
        <f t="shared" si="31"/>
        <v>26.12477705</v>
      </c>
      <c r="F38" s="109">
        <f t="shared" si="31"/>
        <v>25.24669635</v>
      </c>
      <c r="G38" s="108">
        <f t="shared" si="31"/>
        <v>24.41215278</v>
      </c>
      <c r="H38" s="110">
        <f t="shared" si="31"/>
        <v>23.61831497</v>
      </c>
      <c r="I38" s="108">
        <f t="shared" si="31"/>
        <v>22.86257804</v>
      </c>
      <c r="J38" s="109">
        <f t="shared" si="31"/>
        <v>22.1425422</v>
      </c>
      <c r="K38" s="110">
        <f t="shared" si="31"/>
        <v>21.45599365</v>
      </c>
      <c r="L38" s="110">
        <f t="shared" si="31"/>
        <v>20.80088757</v>
      </c>
      <c r="M38" s="108">
        <f t="shared" si="31"/>
        <v>20.17533287</v>
      </c>
      <c r="N38" s="109">
        <f t="shared" si="31"/>
        <v>19.57757853</v>
      </c>
      <c r="O38" s="110">
        <f t="shared" si="31"/>
        <v>19.0060013</v>
      </c>
      <c r="P38" s="113">
        <f t="shared" si="31"/>
        <v>18.45909473</v>
      </c>
      <c r="Q38" s="114">
        <f t="shared" si="31"/>
        <v>17.93545918</v>
      </c>
      <c r="R38" s="112">
        <f t="shared" si="31"/>
        <v>17.4337929</v>
      </c>
      <c r="S38" s="113">
        <f t="shared" si="31"/>
        <v>16.95288387</v>
      </c>
      <c r="T38" s="113">
        <f t="shared" si="31"/>
        <v>16.49160255</v>
      </c>
      <c r="U38" s="114">
        <f t="shared" si="31"/>
        <v>16.04889518</v>
      </c>
      <c r="V38" s="112">
        <f t="shared" si="31"/>
        <v>15.62377778</v>
      </c>
      <c r="W38" s="114">
        <f t="shared" si="31"/>
        <v>15.21533068</v>
      </c>
      <c r="X38" s="112">
        <f t="shared" si="31"/>
        <v>14.82269354</v>
      </c>
      <c r="Y38" s="111"/>
      <c r="Z38" s="111"/>
    </row>
    <row r="39" ht="12.75" customHeight="1">
      <c r="A39" s="101">
        <v>120.0</v>
      </c>
      <c r="B39" s="102" t="str">
        <f t="shared" si="4"/>
        <v>(54.4)</v>
      </c>
      <c r="C39" s="103">
        <f t="shared" ref="C39:X39" si="32">$A39*703.07/C$4^2</f>
        <v>26.90318878</v>
      </c>
      <c r="D39" s="104">
        <f t="shared" si="32"/>
        <v>25.96749769</v>
      </c>
      <c r="E39" s="103">
        <f t="shared" si="32"/>
        <v>25.07978597</v>
      </c>
      <c r="F39" s="104">
        <f t="shared" si="32"/>
        <v>24.2368285</v>
      </c>
      <c r="G39" s="103">
        <f t="shared" si="32"/>
        <v>23.43566667</v>
      </c>
      <c r="H39" s="105">
        <f t="shared" si="32"/>
        <v>22.67358237</v>
      </c>
      <c r="I39" s="103">
        <f t="shared" si="32"/>
        <v>21.94807492</v>
      </c>
      <c r="J39" s="104">
        <f t="shared" si="32"/>
        <v>21.25684051</v>
      </c>
      <c r="K39" s="105">
        <f t="shared" si="32"/>
        <v>20.59775391</v>
      </c>
      <c r="L39" s="105">
        <f t="shared" si="32"/>
        <v>19.96885207</v>
      </c>
      <c r="M39" s="103">
        <f t="shared" si="32"/>
        <v>19.36831956</v>
      </c>
      <c r="N39" s="104">
        <f t="shared" si="32"/>
        <v>18.79447538</v>
      </c>
      <c r="O39" s="116">
        <f t="shared" si="32"/>
        <v>18.24576125</v>
      </c>
      <c r="P39" s="116">
        <f t="shared" si="32"/>
        <v>17.72073094</v>
      </c>
      <c r="Q39" s="117">
        <f t="shared" si="32"/>
        <v>17.21804082</v>
      </c>
      <c r="R39" s="115">
        <f t="shared" si="32"/>
        <v>16.73644118</v>
      </c>
      <c r="S39" s="116">
        <f t="shared" si="32"/>
        <v>16.27476852</v>
      </c>
      <c r="T39" s="116">
        <f t="shared" si="32"/>
        <v>15.83193845</v>
      </c>
      <c r="U39" s="117">
        <f t="shared" si="32"/>
        <v>15.40693937</v>
      </c>
      <c r="V39" s="115">
        <f t="shared" si="32"/>
        <v>14.99882667</v>
      </c>
      <c r="W39" s="117">
        <f t="shared" si="32"/>
        <v>14.60671745</v>
      </c>
      <c r="X39" s="115">
        <f t="shared" si="32"/>
        <v>14.2297858</v>
      </c>
      <c r="Y39" s="37"/>
      <c r="Z39" s="37"/>
    </row>
    <row r="40" ht="12.75" customHeight="1">
      <c r="A40" s="106">
        <v>115.0</v>
      </c>
      <c r="B40" s="107" t="str">
        <f t="shared" si="4"/>
        <v>(52.2)</v>
      </c>
      <c r="C40" s="108">
        <f t="shared" ref="C40:X40" si="33">$A40*703.07/C$4^2</f>
        <v>25.78222258</v>
      </c>
      <c r="D40" s="109">
        <f t="shared" si="33"/>
        <v>24.88551862</v>
      </c>
      <c r="E40" s="108">
        <f t="shared" si="33"/>
        <v>24.03479489</v>
      </c>
      <c r="F40" s="109">
        <f t="shared" si="33"/>
        <v>23.22696064</v>
      </c>
      <c r="G40" s="108">
        <f t="shared" si="33"/>
        <v>22.45918056</v>
      </c>
      <c r="H40" s="110">
        <f t="shared" si="33"/>
        <v>21.72884977</v>
      </c>
      <c r="I40" s="108">
        <f t="shared" si="33"/>
        <v>21.0335718</v>
      </c>
      <c r="J40" s="109">
        <f t="shared" si="33"/>
        <v>20.37113883</v>
      </c>
      <c r="K40" s="110">
        <f t="shared" si="33"/>
        <v>19.73951416</v>
      </c>
      <c r="L40" s="110">
        <f t="shared" si="33"/>
        <v>19.13681657</v>
      </c>
      <c r="M40" s="108">
        <f t="shared" si="33"/>
        <v>18.56130624</v>
      </c>
      <c r="N40" s="112">
        <f t="shared" si="33"/>
        <v>18.01137224</v>
      </c>
      <c r="O40" s="113">
        <f t="shared" si="33"/>
        <v>17.48552119</v>
      </c>
      <c r="P40" s="113">
        <f t="shared" si="33"/>
        <v>16.98236715</v>
      </c>
      <c r="Q40" s="114">
        <f t="shared" si="33"/>
        <v>16.50062245</v>
      </c>
      <c r="R40" s="112">
        <f t="shared" si="33"/>
        <v>16.03908947</v>
      </c>
      <c r="S40" s="113">
        <f t="shared" si="33"/>
        <v>15.59665316</v>
      </c>
      <c r="T40" s="113">
        <f t="shared" si="33"/>
        <v>15.17227435</v>
      </c>
      <c r="U40" s="114">
        <f t="shared" si="33"/>
        <v>14.76498356</v>
      </c>
      <c r="V40" s="112">
        <f t="shared" si="33"/>
        <v>14.37387556</v>
      </c>
      <c r="W40" s="114">
        <f t="shared" si="33"/>
        <v>13.99810422</v>
      </c>
      <c r="X40" s="112">
        <f t="shared" si="33"/>
        <v>13.63687806</v>
      </c>
      <c r="Y40" s="111"/>
      <c r="Z40" s="111"/>
    </row>
    <row r="41" ht="12.75" customHeight="1">
      <c r="A41" s="101">
        <v>110.0</v>
      </c>
      <c r="B41" s="102" t="str">
        <f t="shared" si="4"/>
        <v>(49.9)</v>
      </c>
      <c r="C41" s="103">
        <f t="shared" ref="C41:X41" si="34">$A41*703.07/C$4^2</f>
        <v>24.66125638</v>
      </c>
      <c r="D41" s="104">
        <f t="shared" si="34"/>
        <v>23.80353955</v>
      </c>
      <c r="E41" s="103">
        <f t="shared" si="34"/>
        <v>22.9898038</v>
      </c>
      <c r="F41" s="104">
        <f t="shared" si="34"/>
        <v>22.21709279</v>
      </c>
      <c r="G41" s="103">
        <f t="shared" si="34"/>
        <v>21.48269444</v>
      </c>
      <c r="H41" s="105">
        <f t="shared" si="34"/>
        <v>20.78411717</v>
      </c>
      <c r="I41" s="103">
        <f t="shared" si="34"/>
        <v>20.11906868</v>
      </c>
      <c r="J41" s="104">
        <f t="shared" si="34"/>
        <v>19.48543714</v>
      </c>
      <c r="K41" s="105">
        <f t="shared" si="34"/>
        <v>18.88127441</v>
      </c>
      <c r="L41" s="116">
        <f t="shared" si="34"/>
        <v>18.30478107</v>
      </c>
      <c r="M41" s="117">
        <f t="shared" si="34"/>
        <v>17.75429293</v>
      </c>
      <c r="N41" s="115">
        <f t="shared" si="34"/>
        <v>17.2282691</v>
      </c>
      <c r="O41" s="116">
        <f t="shared" si="34"/>
        <v>16.72528114</v>
      </c>
      <c r="P41" s="116">
        <f t="shared" si="34"/>
        <v>16.24400336</v>
      </c>
      <c r="Q41" s="117">
        <f t="shared" si="34"/>
        <v>15.78320408</v>
      </c>
      <c r="R41" s="115">
        <f t="shared" si="34"/>
        <v>15.34173775</v>
      </c>
      <c r="S41" s="116">
        <f t="shared" si="34"/>
        <v>14.91853781</v>
      </c>
      <c r="T41" s="116">
        <f t="shared" si="34"/>
        <v>14.51261025</v>
      </c>
      <c r="U41" s="117">
        <f t="shared" si="34"/>
        <v>14.12302776</v>
      </c>
      <c r="V41" s="115">
        <f t="shared" si="34"/>
        <v>13.74892444</v>
      </c>
      <c r="W41" s="117">
        <f t="shared" si="34"/>
        <v>13.389491</v>
      </c>
      <c r="X41" s="115">
        <f t="shared" si="34"/>
        <v>13.04397032</v>
      </c>
      <c r="Y41" s="37"/>
      <c r="Z41" s="37"/>
    </row>
    <row r="42" ht="12.75" customHeight="1">
      <c r="A42" s="106">
        <v>105.0</v>
      </c>
      <c r="B42" s="107" t="str">
        <f t="shared" si="4"/>
        <v>(47.6)</v>
      </c>
      <c r="C42" s="108">
        <f t="shared" ref="C42:X42" si="35">$A42*703.07/C$4^2</f>
        <v>23.54029018</v>
      </c>
      <c r="D42" s="109">
        <f t="shared" si="35"/>
        <v>22.72156048</v>
      </c>
      <c r="E42" s="108">
        <f t="shared" si="35"/>
        <v>21.94481272</v>
      </c>
      <c r="F42" s="109">
        <f t="shared" si="35"/>
        <v>21.20722494</v>
      </c>
      <c r="G42" s="108">
        <f t="shared" si="35"/>
        <v>20.50620833</v>
      </c>
      <c r="H42" s="110">
        <f t="shared" si="35"/>
        <v>19.83938457</v>
      </c>
      <c r="I42" s="108">
        <f t="shared" si="35"/>
        <v>19.20456556</v>
      </c>
      <c r="J42" s="109">
        <f t="shared" si="35"/>
        <v>18.59973545</v>
      </c>
      <c r="K42" s="113">
        <f t="shared" si="35"/>
        <v>18.02303467</v>
      </c>
      <c r="L42" s="113">
        <f t="shared" si="35"/>
        <v>17.47274556</v>
      </c>
      <c r="M42" s="114">
        <f t="shared" si="35"/>
        <v>16.94727961</v>
      </c>
      <c r="N42" s="112">
        <f t="shared" si="35"/>
        <v>16.44516596</v>
      </c>
      <c r="O42" s="113">
        <f t="shared" si="35"/>
        <v>15.96504109</v>
      </c>
      <c r="P42" s="113">
        <f t="shared" si="35"/>
        <v>15.50563957</v>
      </c>
      <c r="Q42" s="114">
        <f t="shared" si="35"/>
        <v>15.06578571</v>
      </c>
      <c r="R42" s="112">
        <f t="shared" si="35"/>
        <v>14.64438603</v>
      </c>
      <c r="S42" s="113">
        <f t="shared" si="35"/>
        <v>14.24042245</v>
      </c>
      <c r="T42" s="113">
        <f t="shared" si="35"/>
        <v>13.85294614</v>
      </c>
      <c r="U42" s="114">
        <f t="shared" si="35"/>
        <v>13.48107195</v>
      </c>
      <c r="V42" s="112">
        <f t="shared" si="35"/>
        <v>13.12397333</v>
      </c>
      <c r="W42" s="114">
        <f t="shared" si="35"/>
        <v>12.78087777</v>
      </c>
      <c r="X42" s="112">
        <f t="shared" si="35"/>
        <v>12.45106257</v>
      </c>
      <c r="Y42" s="111"/>
      <c r="Z42" s="111"/>
    </row>
    <row r="43" ht="12.75" customHeight="1">
      <c r="A43" s="101">
        <v>100.0</v>
      </c>
      <c r="B43" s="102" t="str">
        <f t="shared" si="4"/>
        <v>(45.4)</v>
      </c>
      <c r="C43" s="103">
        <f t="shared" ref="C43:X43" si="36">$A43*703.07/C$4^2</f>
        <v>22.41932398</v>
      </c>
      <c r="D43" s="104">
        <f t="shared" si="36"/>
        <v>21.63958141</v>
      </c>
      <c r="E43" s="103">
        <f t="shared" si="36"/>
        <v>20.89982164</v>
      </c>
      <c r="F43" s="104">
        <f t="shared" si="36"/>
        <v>20.19735708</v>
      </c>
      <c r="G43" s="103">
        <f t="shared" si="36"/>
        <v>19.52972222</v>
      </c>
      <c r="H43" s="105">
        <f t="shared" si="36"/>
        <v>18.89465198</v>
      </c>
      <c r="I43" s="117">
        <f t="shared" si="36"/>
        <v>18.29006243</v>
      </c>
      <c r="J43" s="115">
        <f t="shared" si="36"/>
        <v>17.71403376</v>
      </c>
      <c r="K43" s="116">
        <f t="shared" si="36"/>
        <v>17.16479492</v>
      </c>
      <c r="L43" s="116">
        <f t="shared" si="36"/>
        <v>16.64071006</v>
      </c>
      <c r="M43" s="117">
        <f t="shared" si="36"/>
        <v>16.1402663</v>
      </c>
      <c r="N43" s="115">
        <f t="shared" si="36"/>
        <v>15.66206282</v>
      </c>
      <c r="O43" s="116">
        <f t="shared" si="36"/>
        <v>15.20480104</v>
      </c>
      <c r="P43" s="116">
        <f t="shared" si="36"/>
        <v>14.76727578</v>
      </c>
      <c r="Q43" s="117">
        <f t="shared" si="36"/>
        <v>14.34836735</v>
      </c>
      <c r="R43" s="115">
        <f t="shared" si="36"/>
        <v>13.94703432</v>
      </c>
      <c r="S43" s="116">
        <f t="shared" si="36"/>
        <v>13.5623071</v>
      </c>
      <c r="T43" s="116">
        <f t="shared" si="36"/>
        <v>13.19328204</v>
      </c>
      <c r="U43" s="117">
        <f t="shared" si="36"/>
        <v>12.83911614</v>
      </c>
      <c r="V43" s="115">
        <f t="shared" si="36"/>
        <v>12.49902222</v>
      </c>
      <c r="W43" s="117">
        <f t="shared" si="36"/>
        <v>12.17226454</v>
      </c>
      <c r="X43" s="115">
        <f t="shared" si="36"/>
        <v>11.85815483</v>
      </c>
      <c r="Y43" s="37"/>
      <c r="Z43" s="37"/>
    </row>
    <row r="44" ht="12.75" customHeight="1">
      <c r="A44" s="106">
        <v>95.0</v>
      </c>
      <c r="B44" s="107" t="str">
        <f t="shared" si="4"/>
        <v>(43.1)</v>
      </c>
      <c r="C44" s="108">
        <f t="shared" ref="C44:X44" si="37">$A44*703.07/C$4^2</f>
        <v>21.29835778</v>
      </c>
      <c r="D44" s="109">
        <f t="shared" si="37"/>
        <v>20.55760234</v>
      </c>
      <c r="E44" s="108">
        <f t="shared" si="37"/>
        <v>19.85483056</v>
      </c>
      <c r="F44" s="109">
        <f t="shared" si="37"/>
        <v>19.18748923</v>
      </c>
      <c r="G44" s="108">
        <f t="shared" si="37"/>
        <v>18.55323611</v>
      </c>
      <c r="H44" s="113">
        <f t="shared" si="37"/>
        <v>17.94991938</v>
      </c>
      <c r="I44" s="114">
        <f t="shared" si="37"/>
        <v>17.37555931</v>
      </c>
      <c r="J44" s="112">
        <f t="shared" si="37"/>
        <v>16.82833207</v>
      </c>
      <c r="K44" s="113">
        <f t="shared" si="37"/>
        <v>16.30655518</v>
      </c>
      <c r="L44" s="113">
        <f t="shared" si="37"/>
        <v>15.80867456</v>
      </c>
      <c r="M44" s="114">
        <f t="shared" si="37"/>
        <v>15.33325298</v>
      </c>
      <c r="N44" s="112">
        <f t="shared" si="37"/>
        <v>14.87895968</v>
      </c>
      <c r="O44" s="113">
        <f t="shared" si="37"/>
        <v>14.44456099</v>
      </c>
      <c r="P44" s="113">
        <f t="shared" si="37"/>
        <v>14.02891199</v>
      </c>
      <c r="Q44" s="114">
        <f t="shared" si="37"/>
        <v>13.63094898</v>
      </c>
      <c r="R44" s="112">
        <f t="shared" si="37"/>
        <v>13.2496826</v>
      </c>
      <c r="S44" s="113">
        <f t="shared" si="37"/>
        <v>12.88419174</v>
      </c>
      <c r="T44" s="113">
        <f t="shared" si="37"/>
        <v>12.53361794</v>
      </c>
      <c r="U44" s="114">
        <f t="shared" si="37"/>
        <v>12.19716034</v>
      </c>
      <c r="V44" s="112">
        <f t="shared" si="37"/>
        <v>11.87407111</v>
      </c>
      <c r="W44" s="114">
        <f t="shared" si="37"/>
        <v>11.56365132</v>
      </c>
      <c r="X44" s="112">
        <f t="shared" si="37"/>
        <v>11.26524709</v>
      </c>
      <c r="Y44" s="111"/>
      <c r="Z44" s="111"/>
    </row>
    <row r="45" ht="12.75" customHeight="1">
      <c r="A45" s="101">
        <v>90.0</v>
      </c>
      <c r="B45" s="102" t="str">
        <f t="shared" si="4"/>
        <v>(40.8)</v>
      </c>
      <c r="C45" s="103">
        <f t="shared" ref="C45:X45" si="38">$A45*703.07/C$4^2</f>
        <v>20.17739158</v>
      </c>
      <c r="D45" s="104">
        <f t="shared" si="38"/>
        <v>19.47562327</v>
      </c>
      <c r="E45" s="103">
        <f t="shared" si="38"/>
        <v>18.80983948</v>
      </c>
      <c r="F45" s="115">
        <f t="shared" si="38"/>
        <v>18.17762137</v>
      </c>
      <c r="G45" s="117">
        <f t="shared" si="38"/>
        <v>17.57675</v>
      </c>
      <c r="H45" s="116">
        <f t="shared" si="38"/>
        <v>17.00518678</v>
      </c>
      <c r="I45" s="117">
        <f t="shared" si="38"/>
        <v>16.46105619</v>
      </c>
      <c r="J45" s="115">
        <f t="shared" si="38"/>
        <v>15.94263039</v>
      </c>
      <c r="K45" s="116">
        <f t="shared" si="38"/>
        <v>15.44831543</v>
      </c>
      <c r="L45" s="116">
        <f t="shared" si="38"/>
        <v>14.97663905</v>
      </c>
      <c r="M45" s="117">
        <f t="shared" si="38"/>
        <v>14.52623967</v>
      </c>
      <c r="N45" s="115">
        <f t="shared" si="38"/>
        <v>14.09585654</v>
      </c>
      <c r="O45" s="116">
        <f t="shared" si="38"/>
        <v>13.68432093</v>
      </c>
      <c r="P45" s="116">
        <f t="shared" si="38"/>
        <v>13.2905482</v>
      </c>
      <c r="Q45" s="117">
        <f t="shared" si="38"/>
        <v>12.91353061</v>
      </c>
      <c r="R45" s="115">
        <f t="shared" si="38"/>
        <v>12.55233089</v>
      </c>
      <c r="S45" s="116">
        <f t="shared" si="38"/>
        <v>12.20607639</v>
      </c>
      <c r="T45" s="116">
        <f t="shared" si="38"/>
        <v>11.87395384</v>
      </c>
      <c r="U45" s="117">
        <f t="shared" si="38"/>
        <v>11.55520453</v>
      </c>
      <c r="V45" s="115">
        <f t="shared" si="38"/>
        <v>11.24912</v>
      </c>
      <c r="W45" s="117">
        <f t="shared" si="38"/>
        <v>10.95503809</v>
      </c>
      <c r="X45" s="115">
        <f t="shared" si="38"/>
        <v>10.67233935</v>
      </c>
      <c r="Y45" s="37"/>
      <c r="Z45" s="37"/>
    </row>
    <row r="46" ht="12.75" customHeight="1">
      <c r="A46" s="106">
        <v>85.0</v>
      </c>
      <c r="B46" s="107" t="str">
        <f t="shared" si="4"/>
        <v>(38.6)</v>
      </c>
      <c r="C46" s="108">
        <f t="shared" ref="C46:X46" si="39">$A46*703.07/C$4^2</f>
        <v>19.05642538</v>
      </c>
      <c r="D46" s="112">
        <f t="shared" si="39"/>
        <v>18.3936442</v>
      </c>
      <c r="E46" s="114">
        <f t="shared" si="39"/>
        <v>17.76484839</v>
      </c>
      <c r="F46" s="112">
        <f t="shared" si="39"/>
        <v>17.16775352</v>
      </c>
      <c r="G46" s="114">
        <f t="shared" si="39"/>
        <v>16.60026389</v>
      </c>
      <c r="H46" s="113">
        <f t="shared" si="39"/>
        <v>16.06045418</v>
      </c>
      <c r="I46" s="114">
        <f t="shared" si="39"/>
        <v>15.54655307</v>
      </c>
      <c r="J46" s="112">
        <f t="shared" si="39"/>
        <v>15.0569287</v>
      </c>
      <c r="K46" s="113">
        <f t="shared" si="39"/>
        <v>14.59007568</v>
      </c>
      <c r="L46" s="113">
        <f t="shared" si="39"/>
        <v>14.14460355</v>
      </c>
      <c r="M46" s="114">
        <f t="shared" si="39"/>
        <v>13.71922635</v>
      </c>
      <c r="N46" s="112">
        <f t="shared" si="39"/>
        <v>13.3127534</v>
      </c>
      <c r="O46" s="113">
        <f t="shared" si="39"/>
        <v>12.92408088</v>
      </c>
      <c r="P46" s="113">
        <f t="shared" si="39"/>
        <v>12.55218442</v>
      </c>
      <c r="Q46" s="114">
        <f t="shared" si="39"/>
        <v>12.19611224</v>
      </c>
      <c r="R46" s="112">
        <f t="shared" si="39"/>
        <v>11.85497917</v>
      </c>
      <c r="S46" s="113">
        <f t="shared" si="39"/>
        <v>11.52796103</v>
      </c>
      <c r="T46" s="113">
        <f t="shared" si="39"/>
        <v>11.21428974</v>
      </c>
      <c r="U46" s="114">
        <f t="shared" si="39"/>
        <v>10.91324872</v>
      </c>
      <c r="V46" s="112">
        <f t="shared" si="39"/>
        <v>10.62416889</v>
      </c>
      <c r="W46" s="114">
        <f t="shared" si="39"/>
        <v>10.34642486</v>
      </c>
      <c r="X46" s="112">
        <f t="shared" si="39"/>
        <v>10.07943161</v>
      </c>
      <c r="Y46" s="111"/>
      <c r="Z46" s="111"/>
    </row>
    <row r="47" ht="12.75" customHeight="1">
      <c r="A47" s="101">
        <v>80.0</v>
      </c>
      <c r="B47" s="102" t="str">
        <f t="shared" si="4"/>
        <v>(36.3)</v>
      </c>
      <c r="C47" s="117">
        <f t="shared" ref="C47:X47" si="40">$A47*703.07/C$4^2</f>
        <v>17.93545918</v>
      </c>
      <c r="D47" s="115">
        <f t="shared" si="40"/>
        <v>17.31166513</v>
      </c>
      <c r="E47" s="117">
        <f t="shared" si="40"/>
        <v>16.71985731</v>
      </c>
      <c r="F47" s="115">
        <f t="shared" si="40"/>
        <v>16.15788567</v>
      </c>
      <c r="G47" s="117">
        <f t="shared" si="40"/>
        <v>15.62377778</v>
      </c>
      <c r="H47" s="116">
        <f t="shared" si="40"/>
        <v>15.11572158</v>
      </c>
      <c r="I47" s="117">
        <f t="shared" si="40"/>
        <v>14.63204995</v>
      </c>
      <c r="J47" s="115">
        <f t="shared" si="40"/>
        <v>14.17122701</v>
      </c>
      <c r="K47" s="116">
        <f t="shared" si="40"/>
        <v>13.73183594</v>
      </c>
      <c r="L47" s="116">
        <f t="shared" si="40"/>
        <v>13.31256805</v>
      </c>
      <c r="M47" s="117">
        <f t="shared" si="40"/>
        <v>12.91221304</v>
      </c>
      <c r="N47" s="115">
        <f t="shared" si="40"/>
        <v>12.52965026</v>
      </c>
      <c r="O47" s="116">
        <f t="shared" si="40"/>
        <v>12.16384083</v>
      </c>
      <c r="P47" s="116">
        <f t="shared" si="40"/>
        <v>11.81382063</v>
      </c>
      <c r="Q47" s="117">
        <f t="shared" si="40"/>
        <v>11.47869388</v>
      </c>
      <c r="R47" s="115">
        <f t="shared" si="40"/>
        <v>11.15762745</v>
      </c>
      <c r="S47" s="116">
        <f t="shared" si="40"/>
        <v>10.84984568</v>
      </c>
      <c r="T47" s="116">
        <f t="shared" si="40"/>
        <v>10.55462563</v>
      </c>
      <c r="U47" s="117">
        <f t="shared" si="40"/>
        <v>10.27129291</v>
      </c>
      <c r="V47" s="115">
        <f t="shared" si="40"/>
        <v>9.999217778</v>
      </c>
      <c r="W47" s="117">
        <f t="shared" si="40"/>
        <v>9.737811634</v>
      </c>
      <c r="X47" s="115">
        <f t="shared" si="40"/>
        <v>9.486523866</v>
      </c>
      <c r="Y47" s="37"/>
      <c r="Z47" s="37"/>
    </row>
    <row r="48" ht="12.75" customHeight="1">
      <c r="A48" s="118" t="s">
        <v>57</v>
      </c>
      <c r="B48" s="119"/>
      <c r="C48" s="119"/>
      <c r="D48" s="119"/>
      <c r="E48" s="119"/>
      <c r="F48" s="119"/>
      <c r="G48" s="120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69"/>
      <c r="Z48" s="69"/>
    </row>
    <row r="49" ht="12.75" customHeight="1">
      <c r="A49" s="121" t="s">
        <v>58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22" t="s">
        <v>59</v>
      </c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23" t="s">
        <v>60</v>
      </c>
      <c r="Y49" s="124"/>
      <c r="Z49" s="124"/>
    </row>
    <row r="50" ht="12.75" customHeight="1">
      <c r="A50" s="69"/>
      <c r="B50" s="69"/>
      <c r="C50" s="69"/>
      <c r="D50" s="69"/>
      <c r="E50" s="69"/>
      <c r="F50" s="69"/>
      <c r="G50" s="75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12.75" customHeight="1">
      <c r="A51" s="78" t="s">
        <v>48</v>
      </c>
      <c r="B51" s="69"/>
      <c r="C51" s="69"/>
      <c r="D51" s="69"/>
      <c r="E51" s="69"/>
      <c r="F51" s="69"/>
      <c r="G51" s="75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12.75" customHeight="1">
      <c r="A52" s="69"/>
      <c r="B52" s="69"/>
      <c r="C52" s="69"/>
      <c r="D52" s="69"/>
      <c r="E52" s="69"/>
      <c r="F52" s="69"/>
      <c r="G52" s="75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12.75" customHeight="1">
      <c r="A53" s="69"/>
      <c r="B53" s="69"/>
      <c r="C53" s="69"/>
      <c r="D53" s="69"/>
      <c r="E53" s="69"/>
      <c r="F53" s="69"/>
      <c r="G53" s="75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2.75" customHeight="1">
      <c r="A54" s="69"/>
      <c r="B54" s="69"/>
      <c r="C54" s="69"/>
      <c r="D54" s="69"/>
      <c r="E54" s="69"/>
      <c r="F54" s="69"/>
      <c r="G54" s="75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2.75" customHeight="1">
      <c r="A55" s="69"/>
      <c r="B55" s="69"/>
      <c r="C55" s="69"/>
      <c r="D55" s="69"/>
      <c r="E55" s="69"/>
      <c r="F55" s="69"/>
      <c r="G55" s="75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2.75" customHeight="1">
      <c r="A56" s="69"/>
      <c r="B56" s="69"/>
      <c r="C56" s="69"/>
      <c r="D56" s="69"/>
      <c r="E56" s="69"/>
      <c r="F56" s="69"/>
      <c r="G56" s="75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2.75" customHeight="1">
      <c r="A57" s="69"/>
      <c r="B57" s="69"/>
      <c r="C57" s="69"/>
      <c r="D57" s="69"/>
      <c r="E57" s="69"/>
      <c r="F57" s="69"/>
      <c r="G57" s="75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12.75" customHeight="1">
      <c r="A58" s="69"/>
      <c r="B58" s="69"/>
      <c r="C58" s="69"/>
      <c r="D58" s="69"/>
      <c r="E58" s="69"/>
      <c r="F58" s="69"/>
      <c r="G58" s="75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12.75" customHeight="1">
      <c r="A59" s="69"/>
      <c r="B59" s="69"/>
      <c r="C59" s="69"/>
      <c r="D59" s="69"/>
      <c r="E59" s="69"/>
      <c r="F59" s="69"/>
      <c r="G59" s="75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12.75" customHeight="1">
      <c r="A60" s="69"/>
      <c r="B60" s="69"/>
      <c r="C60" s="69"/>
      <c r="D60" s="69"/>
      <c r="E60" s="69"/>
      <c r="F60" s="69"/>
      <c r="G60" s="75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12.75" customHeight="1">
      <c r="A61" s="69"/>
      <c r="B61" s="69"/>
      <c r="C61" s="69"/>
      <c r="D61" s="69"/>
      <c r="E61" s="69"/>
      <c r="F61" s="69"/>
      <c r="G61" s="75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12.75" customHeight="1">
      <c r="A62" s="69"/>
      <c r="B62" s="69"/>
      <c r="C62" s="69"/>
      <c r="D62" s="69"/>
      <c r="E62" s="69"/>
      <c r="F62" s="69"/>
      <c r="G62" s="75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12.75" customHeight="1">
      <c r="A63" s="69"/>
      <c r="B63" s="69"/>
      <c r="C63" s="69"/>
      <c r="D63" s="69"/>
      <c r="E63" s="69"/>
      <c r="F63" s="69"/>
      <c r="G63" s="75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2.75" customHeight="1">
      <c r="A64" s="69"/>
      <c r="B64" s="69"/>
      <c r="C64" s="69"/>
      <c r="D64" s="69"/>
      <c r="E64" s="69"/>
      <c r="F64" s="69"/>
      <c r="G64" s="75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12.75" customHeight="1">
      <c r="A65" s="69"/>
      <c r="B65" s="69"/>
      <c r="C65" s="69"/>
      <c r="D65" s="69"/>
      <c r="E65" s="69"/>
      <c r="F65" s="69"/>
      <c r="G65" s="75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12.75" customHeight="1">
      <c r="A66" s="69"/>
      <c r="B66" s="69"/>
      <c r="C66" s="69"/>
      <c r="D66" s="69"/>
      <c r="E66" s="69"/>
      <c r="F66" s="69"/>
      <c r="G66" s="75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12.75" customHeight="1">
      <c r="A67" s="69"/>
      <c r="B67" s="69"/>
      <c r="C67" s="69"/>
      <c r="D67" s="69"/>
      <c r="E67" s="69"/>
      <c r="F67" s="69"/>
      <c r="G67" s="75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12.75" customHeight="1">
      <c r="A68" s="69"/>
      <c r="B68" s="69"/>
      <c r="C68" s="69"/>
      <c r="D68" s="69"/>
      <c r="E68" s="69"/>
      <c r="F68" s="69"/>
      <c r="G68" s="75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12.75" customHeight="1">
      <c r="A69" s="69"/>
      <c r="B69" s="69"/>
      <c r="C69" s="69"/>
      <c r="D69" s="69"/>
      <c r="E69" s="69"/>
      <c r="F69" s="69"/>
      <c r="G69" s="75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12.75" customHeight="1">
      <c r="A70" s="69"/>
      <c r="B70" s="69"/>
      <c r="C70" s="69"/>
      <c r="D70" s="69"/>
      <c r="E70" s="69"/>
      <c r="F70" s="69"/>
      <c r="G70" s="75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12.75" customHeight="1">
      <c r="A71" s="69"/>
      <c r="B71" s="69"/>
      <c r="C71" s="69"/>
      <c r="D71" s="69"/>
      <c r="E71" s="69"/>
      <c r="F71" s="69"/>
      <c r="G71" s="75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12.75" customHeight="1">
      <c r="A72" s="69"/>
      <c r="B72" s="69"/>
      <c r="C72" s="69"/>
      <c r="D72" s="69"/>
      <c r="E72" s="69"/>
      <c r="F72" s="69"/>
      <c r="G72" s="75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12.75" customHeight="1">
      <c r="A73" s="69"/>
      <c r="B73" s="69"/>
      <c r="C73" s="69"/>
      <c r="D73" s="69"/>
      <c r="E73" s="69"/>
      <c r="F73" s="69"/>
      <c r="G73" s="75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12.75" customHeight="1">
      <c r="A74" s="69"/>
      <c r="B74" s="69"/>
      <c r="C74" s="69"/>
      <c r="D74" s="69"/>
      <c r="E74" s="69"/>
      <c r="F74" s="69"/>
      <c r="G74" s="75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12.75" customHeight="1">
      <c r="A75" s="69"/>
      <c r="B75" s="69"/>
      <c r="C75" s="69"/>
      <c r="D75" s="69"/>
      <c r="E75" s="69"/>
      <c r="F75" s="69"/>
      <c r="G75" s="75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12.75" customHeight="1">
      <c r="A76" s="69"/>
      <c r="B76" s="69"/>
      <c r="C76" s="69"/>
      <c r="D76" s="69"/>
      <c r="E76" s="69"/>
      <c r="F76" s="69"/>
      <c r="G76" s="75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12.75" customHeight="1">
      <c r="A77" s="69"/>
      <c r="B77" s="69"/>
      <c r="C77" s="69"/>
      <c r="D77" s="69"/>
      <c r="E77" s="69"/>
      <c r="F77" s="69"/>
      <c r="G77" s="75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12.75" customHeight="1">
      <c r="A78" s="69"/>
      <c r="B78" s="69"/>
      <c r="C78" s="69"/>
      <c r="D78" s="69"/>
      <c r="E78" s="69"/>
      <c r="F78" s="69"/>
      <c r="G78" s="75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12.75" customHeight="1">
      <c r="A79" s="69"/>
      <c r="B79" s="69"/>
      <c r="C79" s="69"/>
      <c r="D79" s="69"/>
      <c r="E79" s="69"/>
      <c r="F79" s="69"/>
      <c r="G79" s="75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12.75" customHeight="1">
      <c r="A80" s="69"/>
      <c r="B80" s="69"/>
      <c r="C80" s="69"/>
      <c r="D80" s="69"/>
      <c r="E80" s="69"/>
      <c r="F80" s="69"/>
      <c r="G80" s="75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12.75" customHeight="1">
      <c r="A81" s="69"/>
      <c r="B81" s="69"/>
      <c r="C81" s="69"/>
      <c r="D81" s="69"/>
      <c r="E81" s="69"/>
      <c r="F81" s="69"/>
      <c r="G81" s="75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12.75" customHeight="1">
      <c r="A82" s="69"/>
      <c r="B82" s="69"/>
      <c r="C82" s="69"/>
      <c r="D82" s="69"/>
      <c r="E82" s="69"/>
      <c r="F82" s="69"/>
      <c r="G82" s="75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12.75" customHeight="1">
      <c r="A83" s="69"/>
      <c r="B83" s="69"/>
      <c r="C83" s="69"/>
      <c r="D83" s="69"/>
      <c r="E83" s="69"/>
      <c r="F83" s="69"/>
      <c r="G83" s="75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12.75" customHeight="1">
      <c r="A84" s="69"/>
      <c r="B84" s="69"/>
      <c r="C84" s="69"/>
      <c r="D84" s="69"/>
      <c r="E84" s="69"/>
      <c r="F84" s="69"/>
      <c r="G84" s="75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12.75" customHeight="1">
      <c r="A85" s="69"/>
      <c r="B85" s="69"/>
      <c r="C85" s="69"/>
      <c r="D85" s="69"/>
      <c r="E85" s="69"/>
      <c r="F85" s="69"/>
      <c r="G85" s="75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12.75" customHeight="1">
      <c r="A86" s="69"/>
      <c r="B86" s="69"/>
      <c r="C86" s="69"/>
      <c r="D86" s="69"/>
      <c r="E86" s="69"/>
      <c r="F86" s="69"/>
      <c r="G86" s="75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12.75" customHeight="1">
      <c r="A87" s="69"/>
      <c r="B87" s="69"/>
      <c r="C87" s="69"/>
      <c r="D87" s="69"/>
      <c r="E87" s="69"/>
      <c r="F87" s="69"/>
      <c r="G87" s="75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12.75" customHeight="1">
      <c r="A88" s="69"/>
      <c r="B88" s="69"/>
      <c r="C88" s="69"/>
      <c r="D88" s="69"/>
      <c r="E88" s="69"/>
      <c r="F88" s="69"/>
      <c r="G88" s="75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12.75" customHeight="1">
      <c r="A89" s="69"/>
      <c r="B89" s="69"/>
      <c r="C89" s="69"/>
      <c r="D89" s="69"/>
      <c r="E89" s="69"/>
      <c r="F89" s="69"/>
      <c r="G89" s="75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2.75" customHeight="1">
      <c r="A90" s="69"/>
      <c r="B90" s="69"/>
      <c r="C90" s="69"/>
      <c r="D90" s="69"/>
      <c r="E90" s="69"/>
      <c r="F90" s="69"/>
      <c r="G90" s="75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12.75" customHeight="1">
      <c r="A91" s="69"/>
      <c r="B91" s="69"/>
      <c r="C91" s="69"/>
      <c r="D91" s="69"/>
      <c r="E91" s="69"/>
      <c r="F91" s="69"/>
      <c r="G91" s="75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12.75" customHeight="1">
      <c r="A92" s="69"/>
      <c r="B92" s="69"/>
      <c r="C92" s="69"/>
      <c r="D92" s="69"/>
      <c r="E92" s="69"/>
      <c r="F92" s="69"/>
      <c r="G92" s="75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12.75" customHeight="1">
      <c r="A93" s="69"/>
      <c r="B93" s="69"/>
      <c r="C93" s="69"/>
      <c r="D93" s="69"/>
      <c r="E93" s="69"/>
      <c r="F93" s="69"/>
      <c r="G93" s="75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12.75" customHeight="1">
      <c r="A94" s="69"/>
      <c r="B94" s="69"/>
      <c r="C94" s="69"/>
      <c r="D94" s="69"/>
      <c r="E94" s="69"/>
      <c r="F94" s="69"/>
      <c r="G94" s="75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12.75" customHeight="1">
      <c r="A95" s="69"/>
      <c r="B95" s="69"/>
      <c r="C95" s="69"/>
      <c r="D95" s="69"/>
      <c r="E95" s="69"/>
      <c r="F95" s="69"/>
      <c r="G95" s="75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12.75" customHeight="1">
      <c r="A96" s="69"/>
      <c r="B96" s="69"/>
      <c r="C96" s="69"/>
      <c r="D96" s="69"/>
      <c r="E96" s="69"/>
      <c r="F96" s="69"/>
      <c r="G96" s="75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12.75" customHeight="1">
      <c r="A97" s="69"/>
      <c r="B97" s="69"/>
      <c r="C97" s="69"/>
      <c r="D97" s="69"/>
      <c r="E97" s="69"/>
      <c r="F97" s="69"/>
      <c r="G97" s="75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12.75" customHeight="1">
      <c r="A98" s="69"/>
      <c r="B98" s="69"/>
      <c r="C98" s="69"/>
      <c r="D98" s="69"/>
      <c r="E98" s="69"/>
      <c r="F98" s="69"/>
      <c r="G98" s="75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12.75" customHeight="1">
      <c r="A99" s="69"/>
      <c r="B99" s="69"/>
      <c r="C99" s="69"/>
      <c r="D99" s="69"/>
      <c r="E99" s="69"/>
      <c r="F99" s="69"/>
      <c r="G99" s="75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12.75" customHeight="1">
      <c r="A100" s="69"/>
      <c r="B100" s="69"/>
      <c r="C100" s="69"/>
      <c r="D100" s="69"/>
      <c r="E100" s="69"/>
      <c r="F100" s="69"/>
      <c r="G100" s="75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12.75" customHeight="1">
      <c r="A101" s="69"/>
      <c r="B101" s="69"/>
      <c r="C101" s="69"/>
      <c r="D101" s="69"/>
      <c r="E101" s="69"/>
      <c r="F101" s="69"/>
      <c r="G101" s="75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12.75" customHeight="1">
      <c r="A102" s="69"/>
      <c r="B102" s="69"/>
      <c r="C102" s="69"/>
      <c r="D102" s="69"/>
      <c r="E102" s="69"/>
      <c r="F102" s="69"/>
      <c r="G102" s="75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12.75" customHeight="1">
      <c r="A103" s="69"/>
      <c r="B103" s="69"/>
      <c r="C103" s="69"/>
      <c r="D103" s="69"/>
      <c r="E103" s="69"/>
      <c r="F103" s="69"/>
      <c r="G103" s="75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12.75" customHeight="1">
      <c r="A104" s="69"/>
      <c r="B104" s="69"/>
      <c r="C104" s="69"/>
      <c r="D104" s="69"/>
      <c r="E104" s="69"/>
      <c r="F104" s="69"/>
      <c r="G104" s="75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12.75" customHeight="1">
      <c r="A105" s="69"/>
      <c r="B105" s="69"/>
      <c r="C105" s="69"/>
      <c r="D105" s="69"/>
      <c r="E105" s="69"/>
      <c r="F105" s="69"/>
      <c r="G105" s="75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12.75" customHeight="1">
      <c r="A106" s="69"/>
      <c r="B106" s="69"/>
      <c r="C106" s="69"/>
      <c r="D106" s="69"/>
      <c r="E106" s="69"/>
      <c r="F106" s="69"/>
      <c r="G106" s="75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12.75" customHeight="1">
      <c r="A107" s="69"/>
      <c r="B107" s="69"/>
      <c r="C107" s="69"/>
      <c r="D107" s="69"/>
      <c r="E107" s="69"/>
      <c r="F107" s="69"/>
      <c r="G107" s="75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12.75" customHeight="1">
      <c r="A108" s="69"/>
      <c r="B108" s="69"/>
      <c r="C108" s="69"/>
      <c r="D108" s="69"/>
      <c r="E108" s="69"/>
      <c r="F108" s="69"/>
      <c r="G108" s="75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12.75" customHeight="1">
      <c r="A109" s="69"/>
      <c r="B109" s="69"/>
      <c r="C109" s="69"/>
      <c r="D109" s="69"/>
      <c r="E109" s="69"/>
      <c r="F109" s="69"/>
      <c r="G109" s="75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12.75" customHeight="1">
      <c r="A110" s="69"/>
      <c r="B110" s="69"/>
      <c r="C110" s="69"/>
      <c r="D110" s="69"/>
      <c r="E110" s="69"/>
      <c r="F110" s="69"/>
      <c r="G110" s="75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12.75" customHeight="1">
      <c r="A111" s="69"/>
      <c r="B111" s="69"/>
      <c r="C111" s="69"/>
      <c r="D111" s="69"/>
      <c r="E111" s="69"/>
      <c r="F111" s="69"/>
      <c r="G111" s="75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12.75" customHeight="1">
      <c r="A112" s="69"/>
      <c r="B112" s="69"/>
      <c r="C112" s="69"/>
      <c r="D112" s="69"/>
      <c r="E112" s="69"/>
      <c r="F112" s="69"/>
      <c r="G112" s="75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12.75" customHeight="1">
      <c r="A113" s="69"/>
      <c r="B113" s="69"/>
      <c r="C113" s="69"/>
      <c r="D113" s="69"/>
      <c r="E113" s="69"/>
      <c r="F113" s="69"/>
      <c r="G113" s="75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12.75" customHeight="1">
      <c r="A114" s="69"/>
      <c r="B114" s="69"/>
      <c r="C114" s="69"/>
      <c r="D114" s="69"/>
      <c r="E114" s="69"/>
      <c r="F114" s="69"/>
      <c r="G114" s="75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12.75" customHeight="1">
      <c r="A115" s="69"/>
      <c r="B115" s="69"/>
      <c r="C115" s="69"/>
      <c r="D115" s="69"/>
      <c r="E115" s="69"/>
      <c r="F115" s="69"/>
      <c r="G115" s="75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12.75" customHeight="1">
      <c r="A116" s="69"/>
      <c r="B116" s="69"/>
      <c r="C116" s="69"/>
      <c r="D116" s="69"/>
      <c r="E116" s="69"/>
      <c r="F116" s="69"/>
      <c r="G116" s="75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12.75" customHeight="1">
      <c r="A117" s="69"/>
      <c r="B117" s="69"/>
      <c r="C117" s="69"/>
      <c r="D117" s="69"/>
      <c r="E117" s="69"/>
      <c r="F117" s="69"/>
      <c r="G117" s="75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12.75" customHeight="1">
      <c r="A118" s="69"/>
      <c r="B118" s="69"/>
      <c r="C118" s="69"/>
      <c r="D118" s="69"/>
      <c r="E118" s="69"/>
      <c r="F118" s="69"/>
      <c r="G118" s="75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12.75" customHeight="1">
      <c r="A119" s="69"/>
      <c r="B119" s="69"/>
      <c r="C119" s="69"/>
      <c r="D119" s="69"/>
      <c r="E119" s="69"/>
      <c r="F119" s="69"/>
      <c r="G119" s="75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12.75" customHeight="1">
      <c r="A120" s="69"/>
      <c r="B120" s="69"/>
      <c r="C120" s="69"/>
      <c r="D120" s="69"/>
      <c r="E120" s="69"/>
      <c r="F120" s="69"/>
      <c r="G120" s="75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12.75" customHeight="1">
      <c r="A121" s="69"/>
      <c r="B121" s="69"/>
      <c r="C121" s="69"/>
      <c r="D121" s="69"/>
      <c r="E121" s="69"/>
      <c r="F121" s="69"/>
      <c r="G121" s="75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12.75" customHeight="1">
      <c r="A122" s="69"/>
      <c r="B122" s="69"/>
      <c r="C122" s="69"/>
      <c r="D122" s="69"/>
      <c r="E122" s="69"/>
      <c r="F122" s="69"/>
      <c r="G122" s="75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12.75" customHeight="1">
      <c r="A123" s="69"/>
      <c r="B123" s="69"/>
      <c r="C123" s="69"/>
      <c r="D123" s="69"/>
      <c r="E123" s="69"/>
      <c r="F123" s="69"/>
      <c r="G123" s="75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12.75" customHeight="1">
      <c r="A124" s="69"/>
      <c r="B124" s="69"/>
      <c r="C124" s="69"/>
      <c r="D124" s="69"/>
      <c r="E124" s="69"/>
      <c r="F124" s="69"/>
      <c r="G124" s="75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12.75" customHeight="1">
      <c r="A125" s="69"/>
      <c r="B125" s="69"/>
      <c r="C125" s="69"/>
      <c r="D125" s="69"/>
      <c r="E125" s="69"/>
      <c r="F125" s="69"/>
      <c r="G125" s="75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12.75" customHeight="1">
      <c r="A126" s="69"/>
      <c r="B126" s="69"/>
      <c r="C126" s="69"/>
      <c r="D126" s="69"/>
      <c r="E126" s="69"/>
      <c r="F126" s="69"/>
      <c r="G126" s="75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12.75" customHeight="1">
      <c r="A127" s="69"/>
      <c r="B127" s="69"/>
      <c r="C127" s="69"/>
      <c r="D127" s="69"/>
      <c r="E127" s="69"/>
      <c r="F127" s="69"/>
      <c r="G127" s="75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12.75" customHeight="1">
      <c r="A128" s="69"/>
      <c r="B128" s="69"/>
      <c r="C128" s="69"/>
      <c r="D128" s="69"/>
      <c r="E128" s="69"/>
      <c r="F128" s="69"/>
      <c r="G128" s="75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12.75" customHeight="1">
      <c r="A129" s="69"/>
      <c r="B129" s="69"/>
      <c r="C129" s="69"/>
      <c r="D129" s="69"/>
      <c r="E129" s="69"/>
      <c r="F129" s="69"/>
      <c r="G129" s="75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12.75" customHeight="1">
      <c r="A130" s="69"/>
      <c r="B130" s="69"/>
      <c r="C130" s="69"/>
      <c r="D130" s="69"/>
      <c r="E130" s="69"/>
      <c r="F130" s="69"/>
      <c r="G130" s="75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12.75" customHeight="1">
      <c r="A131" s="69"/>
      <c r="B131" s="69"/>
      <c r="C131" s="69"/>
      <c r="D131" s="69"/>
      <c r="E131" s="69"/>
      <c r="F131" s="69"/>
      <c r="G131" s="75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12.75" customHeight="1">
      <c r="A132" s="69"/>
      <c r="B132" s="69"/>
      <c r="C132" s="69"/>
      <c r="D132" s="69"/>
      <c r="E132" s="69"/>
      <c r="F132" s="69"/>
      <c r="G132" s="75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12.75" customHeight="1">
      <c r="A133" s="69"/>
      <c r="B133" s="69"/>
      <c r="C133" s="69"/>
      <c r="D133" s="69"/>
      <c r="E133" s="69"/>
      <c r="F133" s="69"/>
      <c r="G133" s="75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12.75" customHeight="1">
      <c r="A134" s="69"/>
      <c r="B134" s="69"/>
      <c r="C134" s="69"/>
      <c r="D134" s="69"/>
      <c r="E134" s="69"/>
      <c r="F134" s="69"/>
      <c r="G134" s="75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12.75" customHeight="1">
      <c r="A135" s="69"/>
      <c r="B135" s="69"/>
      <c r="C135" s="69"/>
      <c r="D135" s="69"/>
      <c r="E135" s="69"/>
      <c r="F135" s="69"/>
      <c r="G135" s="75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12.75" customHeight="1">
      <c r="A136" s="69"/>
      <c r="B136" s="69"/>
      <c r="C136" s="69"/>
      <c r="D136" s="69"/>
      <c r="E136" s="69"/>
      <c r="F136" s="69"/>
      <c r="G136" s="75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12.75" customHeight="1">
      <c r="A137" s="69"/>
      <c r="B137" s="69"/>
      <c r="C137" s="69"/>
      <c r="D137" s="69"/>
      <c r="E137" s="69"/>
      <c r="F137" s="69"/>
      <c r="G137" s="75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12.75" customHeight="1">
      <c r="A138" s="69"/>
      <c r="B138" s="69"/>
      <c r="C138" s="69"/>
      <c r="D138" s="69"/>
      <c r="E138" s="69"/>
      <c r="F138" s="69"/>
      <c r="G138" s="75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12.75" customHeight="1">
      <c r="A139" s="69"/>
      <c r="B139" s="69"/>
      <c r="C139" s="69"/>
      <c r="D139" s="69"/>
      <c r="E139" s="69"/>
      <c r="F139" s="69"/>
      <c r="G139" s="75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12.75" customHeight="1">
      <c r="A140" s="69"/>
      <c r="B140" s="69"/>
      <c r="C140" s="69"/>
      <c r="D140" s="69"/>
      <c r="E140" s="69"/>
      <c r="F140" s="69"/>
      <c r="G140" s="75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12.75" customHeight="1">
      <c r="A141" s="69"/>
      <c r="B141" s="69"/>
      <c r="C141" s="69"/>
      <c r="D141" s="69"/>
      <c r="E141" s="69"/>
      <c r="F141" s="69"/>
      <c r="G141" s="75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12.75" customHeight="1">
      <c r="A142" s="69"/>
      <c r="B142" s="69"/>
      <c r="C142" s="69"/>
      <c r="D142" s="69"/>
      <c r="E142" s="69"/>
      <c r="F142" s="69"/>
      <c r="G142" s="75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12.75" customHeight="1">
      <c r="A143" s="69"/>
      <c r="B143" s="69"/>
      <c r="C143" s="69"/>
      <c r="D143" s="69"/>
      <c r="E143" s="69"/>
      <c r="F143" s="69"/>
      <c r="G143" s="75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12.75" customHeight="1">
      <c r="A144" s="69"/>
      <c r="B144" s="69"/>
      <c r="C144" s="69"/>
      <c r="D144" s="69"/>
      <c r="E144" s="69"/>
      <c r="F144" s="69"/>
      <c r="G144" s="75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12.75" customHeight="1">
      <c r="A145" s="69"/>
      <c r="B145" s="69"/>
      <c r="C145" s="69"/>
      <c r="D145" s="69"/>
      <c r="E145" s="69"/>
      <c r="F145" s="69"/>
      <c r="G145" s="75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12.75" customHeight="1">
      <c r="A146" s="69"/>
      <c r="B146" s="69"/>
      <c r="C146" s="69"/>
      <c r="D146" s="69"/>
      <c r="E146" s="69"/>
      <c r="F146" s="69"/>
      <c r="G146" s="75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12.75" customHeight="1">
      <c r="A147" s="69"/>
      <c r="B147" s="69"/>
      <c r="C147" s="69"/>
      <c r="D147" s="69"/>
      <c r="E147" s="69"/>
      <c r="F147" s="69"/>
      <c r="G147" s="75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12.75" customHeight="1">
      <c r="A148" s="69"/>
      <c r="B148" s="69"/>
      <c r="C148" s="69"/>
      <c r="D148" s="69"/>
      <c r="E148" s="69"/>
      <c r="F148" s="69"/>
      <c r="G148" s="75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12.75" customHeight="1">
      <c r="A149" s="69"/>
      <c r="B149" s="69"/>
      <c r="C149" s="69"/>
      <c r="D149" s="69"/>
      <c r="E149" s="69"/>
      <c r="F149" s="69"/>
      <c r="G149" s="75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12.75" customHeight="1">
      <c r="A150" s="69"/>
      <c r="B150" s="69"/>
      <c r="C150" s="69"/>
      <c r="D150" s="69"/>
      <c r="E150" s="69"/>
      <c r="F150" s="69"/>
      <c r="G150" s="75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2.75" customHeight="1">
      <c r="A151" s="69"/>
      <c r="B151" s="69"/>
      <c r="C151" s="69"/>
      <c r="D151" s="69"/>
      <c r="E151" s="69"/>
      <c r="F151" s="69"/>
      <c r="G151" s="75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2.75" customHeight="1">
      <c r="A152" s="69"/>
      <c r="B152" s="69"/>
      <c r="C152" s="69"/>
      <c r="D152" s="69"/>
      <c r="E152" s="69"/>
      <c r="F152" s="69"/>
      <c r="G152" s="75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2.75" customHeight="1">
      <c r="A153" s="69"/>
      <c r="B153" s="69"/>
      <c r="C153" s="69"/>
      <c r="D153" s="69"/>
      <c r="E153" s="69"/>
      <c r="F153" s="69"/>
      <c r="G153" s="75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2.75" customHeight="1">
      <c r="A154" s="69"/>
      <c r="B154" s="69"/>
      <c r="C154" s="69"/>
      <c r="D154" s="69"/>
      <c r="E154" s="69"/>
      <c r="F154" s="69"/>
      <c r="G154" s="75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2.75" customHeight="1">
      <c r="A155" s="69"/>
      <c r="B155" s="69"/>
      <c r="C155" s="69"/>
      <c r="D155" s="69"/>
      <c r="E155" s="69"/>
      <c r="F155" s="69"/>
      <c r="G155" s="75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2.75" customHeight="1">
      <c r="A156" s="69"/>
      <c r="B156" s="69"/>
      <c r="C156" s="69"/>
      <c r="D156" s="69"/>
      <c r="E156" s="69"/>
      <c r="F156" s="69"/>
      <c r="G156" s="75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2.75" customHeight="1">
      <c r="A157" s="69"/>
      <c r="B157" s="69"/>
      <c r="C157" s="69"/>
      <c r="D157" s="69"/>
      <c r="E157" s="69"/>
      <c r="F157" s="69"/>
      <c r="G157" s="75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2.75" customHeight="1">
      <c r="A158" s="69"/>
      <c r="B158" s="69"/>
      <c r="C158" s="69"/>
      <c r="D158" s="69"/>
      <c r="E158" s="69"/>
      <c r="F158" s="69"/>
      <c r="G158" s="75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2.75" customHeight="1">
      <c r="A159" s="69"/>
      <c r="B159" s="69"/>
      <c r="C159" s="69"/>
      <c r="D159" s="69"/>
      <c r="E159" s="69"/>
      <c r="F159" s="69"/>
      <c r="G159" s="75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2.75" customHeight="1">
      <c r="A160" s="69"/>
      <c r="B160" s="69"/>
      <c r="C160" s="69"/>
      <c r="D160" s="69"/>
      <c r="E160" s="69"/>
      <c r="F160" s="69"/>
      <c r="G160" s="75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2.75" customHeight="1">
      <c r="A161" s="69"/>
      <c r="B161" s="69"/>
      <c r="C161" s="69"/>
      <c r="D161" s="69"/>
      <c r="E161" s="69"/>
      <c r="F161" s="69"/>
      <c r="G161" s="75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2.75" customHeight="1">
      <c r="A162" s="69"/>
      <c r="B162" s="69"/>
      <c r="C162" s="69"/>
      <c r="D162" s="69"/>
      <c r="E162" s="69"/>
      <c r="F162" s="69"/>
      <c r="G162" s="75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2.75" customHeight="1">
      <c r="A163" s="69"/>
      <c r="B163" s="69"/>
      <c r="C163" s="69"/>
      <c r="D163" s="69"/>
      <c r="E163" s="69"/>
      <c r="F163" s="69"/>
      <c r="G163" s="75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2.75" customHeight="1">
      <c r="A164" s="69"/>
      <c r="B164" s="69"/>
      <c r="C164" s="69"/>
      <c r="D164" s="69"/>
      <c r="E164" s="69"/>
      <c r="F164" s="69"/>
      <c r="G164" s="75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2.75" customHeight="1">
      <c r="A165" s="69"/>
      <c r="B165" s="69"/>
      <c r="C165" s="69"/>
      <c r="D165" s="69"/>
      <c r="E165" s="69"/>
      <c r="F165" s="69"/>
      <c r="G165" s="75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2.75" customHeight="1">
      <c r="A166" s="69"/>
      <c r="B166" s="69"/>
      <c r="C166" s="69"/>
      <c r="D166" s="69"/>
      <c r="E166" s="69"/>
      <c r="F166" s="69"/>
      <c r="G166" s="75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2.75" customHeight="1">
      <c r="A167" s="69"/>
      <c r="B167" s="69"/>
      <c r="C167" s="69"/>
      <c r="D167" s="69"/>
      <c r="E167" s="69"/>
      <c r="F167" s="69"/>
      <c r="G167" s="75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2.75" customHeight="1">
      <c r="A168" s="69"/>
      <c r="B168" s="69"/>
      <c r="C168" s="69"/>
      <c r="D168" s="69"/>
      <c r="E168" s="69"/>
      <c r="F168" s="69"/>
      <c r="G168" s="75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2.75" customHeight="1">
      <c r="A169" s="69"/>
      <c r="B169" s="69"/>
      <c r="C169" s="69"/>
      <c r="D169" s="69"/>
      <c r="E169" s="69"/>
      <c r="F169" s="69"/>
      <c r="G169" s="75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2.75" customHeight="1">
      <c r="A170" s="69"/>
      <c r="B170" s="69"/>
      <c r="C170" s="69"/>
      <c r="D170" s="69"/>
      <c r="E170" s="69"/>
      <c r="F170" s="69"/>
      <c r="G170" s="75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2.75" customHeight="1">
      <c r="A171" s="69"/>
      <c r="B171" s="69"/>
      <c r="C171" s="69"/>
      <c r="D171" s="69"/>
      <c r="E171" s="69"/>
      <c r="F171" s="69"/>
      <c r="G171" s="75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2.75" customHeight="1">
      <c r="A172" s="69"/>
      <c r="B172" s="69"/>
      <c r="C172" s="69"/>
      <c r="D172" s="69"/>
      <c r="E172" s="69"/>
      <c r="F172" s="69"/>
      <c r="G172" s="75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2.75" customHeight="1">
      <c r="A173" s="69"/>
      <c r="B173" s="69"/>
      <c r="C173" s="69"/>
      <c r="D173" s="69"/>
      <c r="E173" s="69"/>
      <c r="F173" s="69"/>
      <c r="G173" s="75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2.75" customHeight="1">
      <c r="A174" s="69"/>
      <c r="B174" s="69"/>
      <c r="C174" s="69"/>
      <c r="D174" s="69"/>
      <c r="E174" s="69"/>
      <c r="F174" s="69"/>
      <c r="G174" s="75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2.75" customHeight="1">
      <c r="A175" s="69"/>
      <c r="B175" s="69"/>
      <c r="C175" s="69"/>
      <c r="D175" s="69"/>
      <c r="E175" s="69"/>
      <c r="F175" s="69"/>
      <c r="G175" s="75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2.75" customHeight="1">
      <c r="A176" s="69"/>
      <c r="B176" s="69"/>
      <c r="C176" s="69"/>
      <c r="D176" s="69"/>
      <c r="E176" s="69"/>
      <c r="F176" s="69"/>
      <c r="G176" s="75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2.75" customHeight="1">
      <c r="A177" s="69"/>
      <c r="B177" s="69"/>
      <c r="C177" s="69"/>
      <c r="D177" s="69"/>
      <c r="E177" s="69"/>
      <c r="F177" s="69"/>
      <c r="G177" s="75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2.75" customHeight="1">
      <c r="A178" s="69"/>
      <c r="B178" s="69"/>
      <c r="C178" s="69"/>
      <c r="D178" s="69"/>
      <c r="E178" s="69"/>
      <c r="F178" s="69"/>
      <c r="G178" s="75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2.75" customHeight="1">
      <c r="A179" s="69"/>
      <c r="B179" s="69"/>
      <c r="C179" s="69"/>
      <c r="D179" s="69"/>
      <c r="E179" s="69"/>
      <c r="F179" s="69"/>
      <c r="G179" s="75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2.75" customHeight="1">
      <c r="A180" s="69"/>
      <c r="B180" s="69"/>
      <c r="C180" s="69"/>
      <c r="D180" s="69"/>
      <c r="E180" s="69"/>
      <c r="F180" s="69"/>
      <c r="G180" s="75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2.75" customHeight="1">
      <c r="A181" s="69"/>
      <c r="B181" s="69"/>
      <c r="C181" s="69"/>
      <c r="D181" s="69"/>
      <c r="E181" s="69"/>
      <c r="F181" s="69"/>
      <c r="G181" s="75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2.75" customHeight="1">
      <c r="A182" s="69"/>
      <c r="B182" s="69"/>
      <c r="C182" s="69"/>
      <c r="D182" s="69"/>
      <c r="E182" s="69"/>
      <c r="F182" s="69"/>
      <c r="G182" s="75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2.75" customHeight="1">
      <c r="A183" s="69"/>
      <c r="B183" s="69"/>
      <c r="C183" s="69"/>
      <c r="D183" s="69"/>
      <c r="E183" s="69"/>
      <c r="F183" s="69"/>
      <c r="G183" s="75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2.75" customHeight="1">
      <c r="A184" s="69"/>
      <c r="B184" s="69"/>
      <c r="C184" s="69"/>
      <c r="D184" s="69"/>
      <c r="E184" s="69"/>
      <c r="F184" s="69"/>
      <c r="G184" s="75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2.75" customHeight="1">
      <c r="A185" s="69"/>
      <c r="B185" s="69"/>
      <c r="C185" s="69"/>
      <c r="D185" s="69"/>
      <c r="E185" s="69"/>
      <c r="F185" s="69"/>
      <c r="G185" s="75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2.75" customHeight="1">
      <c r="A186" s="69"/>
      <c r="B186" s="69"/>
      <c r="C186" s="69"/>
      <c r="D186" s="69"/>
      <c r="E186" s="69"/>
      <c r="F186" s="69"/>
      <c r="G186" s="75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2.75" customHeight="1">
      <c r="A187" s="69"/>
      <c r="B187" s="69"/>
      <c r="C187" s="69"/>
      <c r="D187" s="69"/>
      <c r="E187" s="69"/>
      <c r="F187" s="69"/>
      <c r="G187" s="75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2.75" customHeight="1">
      <c r="A188" s="69"/>
      <c r="B188" s="69"/>
      <c r="C188" s="69"/>
      <c r="D188" s="69"/>
      <c r="E188" s="69"/>
      <c r="F188" s="69"/>
      <c r="G188" s="75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2.75" customHeight="1">
      <c r="A189" s="69"/>
      <c r="B189" s="69"/>
      <c r="C189" s="69"/>
      <c r="D189" s="69"/>
      <c r="E189" s="69"/>
      <c r="F189" s="69"/>
      <c r="G189" s="75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2.75" customHeight="1">
      <c r="A190" s="69"/>
      <c r="B190" s="69"/>
      <c r="C190" s="69"/>
      <c r="D190" s="69"/>
      <c r="E190" s="69"/>
      <c r="F190" s="69"/>
      <c r="G190" s="75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2.75" customHeight="1">
      <c r="A191" s="69"/>
      <c r="B191" s="69"/>
      <c r="C191" s="69"/>
      <c r="D191" s="69"/>
      <c r="E191" s="69"/>
      <c r="F191" s="69"/>
      <c r="G191" s="75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2.75" customHeight="1">
      <c r="A192" s="69"/>
      <c r="B192" s="69"/>
      <c r="C192" s="69"/>
      <c r="D192" s="69"/>
      <c r="E192" s="69"/>
      <c r="F192" s="69"/>
      <c r="G192" s="75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2.75" customHeight="1">
      <c r="A193" s="69"/>
      <c r="B193" s="69"/>
      <c r="C193" s="69"/>
      <c r="D193" s="69"/>
      <c r="E193" s="69"/>
      <c r="F193" s="69"/>
      <c r="G193" s="75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2.75" customHeight="1">
      <c r="A194" s="69"/>
      <c r="B194" s="69"/>
      <c r="C194" s="69"/>
      <c r="D194" s="69"/>
      <c r="E194" s="69"/>
      <c r="F194" s="69"/>
      <c r="G194" s="75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2.75" customHeight="1">
      <c r="A195" s="69"/>
      <c r="B195" s="69"/>
      <c r="C195" s="69"/>
      <c r="D195" s="69"/>
      <c r="E195" s="69"/>
      <c r="F195" s="69"/>
      <c r="G195" s="75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2.75" customHeight="1">
      <c r="A196" s="69"/>
      <c r="B196" s="69"/>
      <c r="C196" s="69"/>
      <c r="D196" s="69"/>
      <c r="E196" s="69"/>
      <c r="F196" s="69"/>
      <c r="G196" s="75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2.75" customHeight="1">
      <c r="A197" s="69"/>
      <c r="B197" s="69"/>
      <c r="C197" s="69"/>
      <c r="D197" s="69"/>
      <c r="E197" s="69"/>
      <c r="F197" s="69"/>
      <c r="G197" s="75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2.75" customHeight="1">
      <c r="A198" s="69"/>
      <c r="B198" s="69"/>
      <c r="C198" s="69"/>
      <c r="D198" s="69"/>
      <c r="E198" s="69"/>
      <c r="F198" s="69"/>
      <c r="G198" s="75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2.75" customHeight="1">
      <c r="A199" s="69"/>
      <c r="B199" s="69"/>
      <c r="C199" s="69"/>
      <c r="D199" s="69"/>
      <c r="E199" s="69"/>
      <c r="F199" s="69"/>
      <c r="G199" s="75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2.75" customHeight="1">
      <c r="A200" s="69"/>
      <c r="B200" s="69"/>
      <c r="C200" s="69"/>
      <c r="D200" s="69"/>
      <c r="E200" s="69"/>
      <c r="F200" s="69"/>
      <c r="G200" s="75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2.75" customHeight="1">
      <c r="A201" s="69"/>
      <c r="B201" s="69"/>
      <c r="C201" s="69"/>
      <c r="D201" s="69"/>
      <c r="E201" s="69"/>
      <c r="F201" s="69"/>
      <c r="G201" s="75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2.75" customHeight="1">
      <c r="A202" s="69"/>
      <c r="B202" s="69"/>
      <c r="C202" s="69"/>
      <c r="D202" s="69"/>
      <c r="E202" s="69"/>
      <c r="F202" s="69"/>
      <c r="G202" s="75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2.75" customHeight="1">
      <c r="A203" s="69"/>
      <c r="B203" s="69"/>
      <c r="C203" s="69"/>
      <c r="D203" s="69"/>
      <c r="E203" s="69"/>
      <c r="F203" s="69"/>
      <c r="G203" s="75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2.75" customHeight="1">
      <c r="A204" s="69"/>
      <c r="B204" s="69"/>
      <c r="C204" s="69"/>
      <c r="D204" s="69"/>
      <c r="E204" s="69"/>
      <c r="F204" s="69"/>
      <c r="G204" s="75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2.75" customHeight="1">
      <c r="A205" s="69"/>
      <c r="B205" s="69"/>
      <c r="C205" s="69"/>
      <c r="D205" s="69"/>
      <c r="E205" s="69"/>
      <c r="F205" s="69"/>
      <c r="G205" s="75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2.75" customHeight="1">
      <c r="A206" s="69"/>
      <c r="B206" s="69"/>
      <c r="C206" s="69"/>
      <c r="D206" s="69"/>
      <c r="E206" s="69"/>
      <c r="F206" s="69"/>
      <c r="G206" s="75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2.75" customHeight="1">
      <c r="A207" s="69"/>
      <c r="B207" s="69"/>
      <c r="C207" s="69"/>
      <c r="D207" s="69"/>
      <c r="E207" s="69"/>
      <c r="F207" s="69"/>
      <c r="G207" s="75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2.75" customHeight="1">
      <c r="A208" s="69"/>
      <c r="B208" s="69"/>
      <c r="C208" s="69"/>
      <c r="D208" s="69"/>
      <c r="E208" s="69"/>
      <c r="F208" s="69"/>
      <c r="G208" s="75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2.75" customHeight="1">
      <c r="A209" s="69"/>
      <c r="B209" s="69"/>
      <c r="C209" s="69"/>
      <c r="D209" s="69"/>
      <c r="E209" s="69"/>
      <c r="F209" s="69"/>
      <c r="G209" s="75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2.75" customHeight="1">
      <c r="A210" s="69"/>
      <c r="B210" s="69"/>
      <c r="C210" s="69"/>
      <c r="D210" s="69"/>
      <c r="E210" s="69"/>
      <c r="F210" s="69"/>
      <c r="G210" s="75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2.75" customHeight="1">
      <c r="A211" s="69"/>
      <c r="B211" s="69"/>
      <c r="C211" s="69"/>
      <c r="D211" s="69"/>
      <c r="E211" s="69"/>
      <c r="F211" s="69"/>
      <c r="G211" s="75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2.75" customHeight="1">
      <c r="A212" s="69"/>
      <c r="B212" s="69"/>
      <c r="C212" s="69"/>
      <c r="D212" s="69"/>
      <c r="E212" s="69"/>
      <c r="F212" s="69"/>
      <c r="G212" s="75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2.75" customHeight="1">
      <c r="A213" s="69"/>
      <c r="B213" s="69"/>
      <c r="C213" s="69"/>
      <c r="D213" s="69"/>
      <c r="E213" s="69"/>
      <c r="F213" s="69"/>
      <c r="G213" s="75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2.75" customHeight="1">
      <c r="A214" s="69"/>
      <c r="B214" s="69"/>
      <c r="C214" s="69"/>
      <c r="D214" s="69"/>
      <c r="E214" s="69"/>
      <c r="F214" s="69"/>
      <c r="G214" s="75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2.75" customHeight="1">
      <c r="A215" s="69"/>
      <c r="B215" s="69"/>
      <c r="C215" s="69"/>
      <c r="D215" s="69"/>
      <c r="E215" s="69"/>
      <c r="F215" s="69"/>
      <c r="G215" s="75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2.75" customHeight="1">
      <c r="A216" s="69"/>
      <c r="B216" s="69"/>
      <c r="C216" s="69"/>
      <c r="D216" s="69"/>
      <c r="E216" s="69"/>
      <c r="F216" s="69"/>
      <c r="G216" s="75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2.75" customHeight="1">
      <c r="A217" s="69"/>
      <c r="B217" s="69"/>
      <c r="C217" s="69"/>
      <c r="D217" s="69"/>
      <c r="E217" s="69"/>
      <c r="F217" s="69"/>
      <c r="G217" s="75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2.75" customHeight="1">
      <c r="A218" s="69"/>
      <c r="B218" s="69"/>
      <c r="C218" s="69"/>
      <c r="D218" s="69"/>
      <c r="E218" s="69"/>
      <c r="F218" s="69"/>
      <c r="G218" s="75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2.75" customHeight="1">
      <c r="A219" s="69"/>
      <c r="B219" s="69"/>
      <c r="C219" s="69"/>
      <c r="D219" s="69"/>
      <c r="E219" s="69"/>
      <c r="F219" s="69"/>
      <c r="G219" s="75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2.75" customHeight="1">
      <c r="A220" s="69"/>
      <c r="B220" s="69"/>
      <c r="C220" s="69"/>
      <c r="D220" s="69"/>
      <c r="E220" s="69"/>
      <c r="F220" s="69"/>
      <c r="G220" s="75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2.75" customHeight="1">
      <c r="A221" s="69"/>
      <c r="B221" s="69"/>
      <c r="C221" s="69"/>
      <c r="D221" s="69"/>
      <c r="E221" s="69"/>
      <c r="F221" s="69"/>
      <c r="G221" s="75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2.75" customHeight="1">
      <c r="A222" s="69"/>
      <c r="B222" s="69"/>
      <c r="C222" s="69"/>
      <c r="D222" s="69"/>
      <c r="E222" s="69"/>
      <c r="F222" s="69"/>
      <c r="G222" s="75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2.75" customHeight="1">
      <c r="A223" s="69"/>
      <c r="B223" s="69"/>
      <c r="C223" s="69"/>
      <c r="D223" s="69"/>
      <c r="E223" s="69"/>
      <c r="F223" s="69"/>
      <c r="G223" s="75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2.75" customHeight="1">
      <c r="A224" s="69"/>
      <c r="B224" s="69"/>
      <c r="C224" s="69"/>
      <c r="D224" s="69"/>
      <c r="E224" s="69"/>
      <c r="F224" s="69"/>
      <c r="G224" s="75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2.75" customHeight="1">
      <c r="A225" s="69"/>
      <c r="B225" s="69"/>
      <c r="C225" s="69"/>
      <c r="D225" s="69"/>
      <c r="E225" s="69"/>
      <c r="F225" s="69"/>
      <c r="G225" s="75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2.75" customHeight="1">
      <c r="A226" s="69"/>
      <c r="B226" s="69"/>
      <c r="C226" s="69"/>
      <c r="D226" s="69"/>
      <c r="E226" s="69"/>
      <c r="F226" s="69"/>
      <c r="G226" s="75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2.75" customHeight="1">
      <c r="A227" s="69"/>
      <c r="B227" s="69"/>
      <c r="C227" s="69"/>
      <c r="D227" s="69"/>
      <c r="E227" s="69"/>
      <c r="F227" s="69"/>
      <c r="G227" s="75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2.75" customHeight="1">
      <c r="A228" s="69"/>
      <c r="B228" s="69"/>
      <c r="C228" s="69"/>
      <c r="D228" s="69"/>
      <c r="E228" s="69"/>
      <c r="F228" s="69"/>
      <c r="G228" s="75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2.75" customHeight="1">
      <c r="A229" s="69"/>
      <c r="B229" s="69"/>
      <c r="C229" s="69"/>
      <c r="D229" s="69"/>
      <c r="E229" s="69"/>
      <c r="F229" s="69"/>
      <c r="G229" s="75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2.75" customHeight="1">
      <c r="A230" s="69"/>
      <c r="B230" s="69"/>
      <c r="C230" s="69"/>
      <c r="D230" s="69"/>
      <c r="E230" s="69"/>
      <c r="F230" s="69"/>
      <c r="G230" s="75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2.75" customHeight="1">
      <c r="A231" s="69"/>
      <c r="B231" s="69"/>
      <c r="C231" s="69"/>
      <c r="D231" s="69"/>
      <c r="E231" s="69"/>
      <c r="F231" s="69"/>
      <c r="G231" s="75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2.75" customHeight="1">
      <c r="A232" s="69"/>
      <c r="B232" s="69"/>
      <c r="C232" s="69"/>
      <c r="D232" s="69"/>
      <c r="E232" s="69"/>
      <c r="F232" s="69"/>
      <c r="G232" s="75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2.75" customHeight="1">
      <c r="A233" s="69"/>
      <c r="B233" s="69"/>
      <c r="C233" s="69"/>
      <c r="D233" s="69"/>
      <c r="E233" s="69"/>
      <c r="F233" s="69"/>
      <c r="G233" s="75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2.75" customHeight="1">
      <c r="A234" s="69"/>
      <c r="B234" s="69"/>
      <c r="C234" s="69"/>
      <c r="D234" s="69"/>
      <c r="E234" s="69"/>
      <c r="F234" s="69"/>
      <c r="G234" s="75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2.75" customHeight="1">
      <c r="A235" s="69"/>
      <c r="B235" s="69"/>
      <c r="C235" s="69"/>
      <c r="D235" s="69"/>
      <c r="E235" s="69"/>
      <c r="F235" s="69"/>
      <c r="G235" s="75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2.75" customHeight="1">
      <c r="A236" s="69"/>
      <c r="B236" s="69"/>
      <c r="C236" s="69"/>
      <c r="D236" s="69"/>
      <c r="E236" s="69"/>
      <c r="F236" s="69"/>
      <c r="G236" s="75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2.75" customHeight="1">
      <c r="A237" s="69"/>
      <c r="B237" s="69"/>
      <c r="C237" s="69"/>
      <c r="D237" s="69"/>
      <c r="E237" s="69"/>
      <c r="F237" s="69"/>
      <c r="G237" s="75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2.75" customHeight="1">
      <c r="A238" s="69"/>
      <c r="B238" s="69"/>
      <c r="C238" s="69"/>
      <c r="D238" s="69"/>
      <c r="E238" s="69"/>
      <c r="F238" s="69"/>
      <c r="G238" s="75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2.75" customHeight="1">
      <c r="A239" s="69"/>
      <c r="B239" s="69"/>
      <c r="C239" s="69"/>
      <c r="D239" s="69"/>
      <c r="E239" s="69"/>
      <c r="F239" s="69"/>
      <c r="G239" s="75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2.75" customHeight="1">
      <c r="A240" s="69"/>
      <c r="B240" s="69"/>
      <c r="C240" s="69"/>
      <c r="D240" s="69"/>
      <c r="E240" s="69"/>
      <c r="F240" s="69"/>
      <c r="G240" s="75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2.75" customHeight="1">
      <c r="A241" s="69"/>
      <c r="B241" s="69"/>
      <c r="C241" s="69"/>
      <c r="D241" s="69"/>
      <c r="E241" s="69"/>
      <c r="F241" s="69"/>
      <c r="G241" s="75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2.75" customHeight="1">
      <c r="A242" s="69"/>
      <c r="B242" s="69"/>
      <c r="C242" s="69"/>
      <c r="D242" s="69"/>
      <c r="E242" s="69"/>
      <c r="F242" s="69"/>
      <c r="G242" s="75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2.75" customHeight="1">
      <c r="A243" s="69"/>
      <c r="B243" s="69"/>
      <c r="C243" s="69"/>
      <c r="D243" s="69"/>
      <c r="E243" s="69"/>
      <c r="F243" s="69"/>
      <c r="G243" s="75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2.75" customHeight="1">
      <c r="A244" s="69"/>
      <c r="B244" s="69"/>
      <c r="C244" s="69"/>
      <c r="D244" s="69"/>
      <c r="E244" s="69"/>
      <c r="F244" s="69"/>
      <c r="G244" s="75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2.75" customHeight="1">
      <c r="A245" s="69"/>
      <c r="B245" s="69"/>
      <c r="C245" s="69"/>
      <c r="D245" s="69"/>
      <c r="E245" s="69"/>
      <c r="F245" s="69"/>
      <c r="G245" s="75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2.75" customHeight="1">
      <c r="A246" s="69"/>
      <c r="B246" s="69"/>
      <c r="C246" s="69"/>
      <c r="D246" s="69"/>
      <c r="E246" s="69"/>
      <c r="F246" s="69"/>
      <c r="G246" s="75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2.75" customHeight="1">
      <c r="A247" s="69"/>
      <c r="B247" s="69"/>
      <c r="C247" s="69"/>
      <c r="D247" s="69"/>
      <c r="E247" s="69"/>
      <c r="F247" s="69"/>
      <c r="G247" s="75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2.75" customHeight="1">
      <c r="A248" s="69"/>
      <c r="B248" s="69"/>
      <c r="C248" s="69"/>
      <c r="D248" s="69"/>
      <c r="E248" s="69"/>
      <c r="F248" s="69"/>
      <c r="G248" s="75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2.75" customHeight="1">
      <c r="A249" s="69"/>
      <c r="B249" s="69"/>
      <c r="C249" s="69"/>
      <c r="D249" s="69"/>
      <c r="E249" s="69"/>
      <c r="F249" s="69"/>
      <c r="G249" s="75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2.75" customHeight="1">
      <c r="A250" s="69"/>
      <c r="B250" s="69"/>
      <c r="C250" s="69"/>
      <c r="D250" s="69"/>
      <c r="E250" s="69"/>
      <c r="F250" s="69"/>
      <c r="G250" s="75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2.75" customHeight="1">
      <c r="A251" s="69"/>
      <c r="B251" s="69"/>
      <c r="C251" s="69"/>
      <c r="D251" s="69"/>
      <c r="E251" s="69"/>
      <c r="F251" s="69"/>
      <c r="G251" s="75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2.75" customHeight="1">
      <c r="A252" s="69"/>
      <c r="B252" s="69"/>
      <c r="C252" s="69"/>
      <c r="D252" s="69"/>
      <c r="E252" s="69"/>
      <c r="F252" s="69"/>
      <c r="G252" s="75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2.75" customHeight="1">
      <c r="A253" s="69"/>
      <c r="B253" s="69"/>
      <c r="C253" s="69"/>
      <c r="D253" s="69"/>
      <c r="E253" s="69"/>
      <c r="F253" s="69"/>
      <c r="G253" s="75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2.75" customHeight="1">
      <c r="A254" s="69"/>
      <c r="B254" s="69"/>
      <c r="C254" s="69"/>
      <c r="D254" s="69"/>
      <c r="E254" s="69"/>
      <c r="F254" s="69"/>
      <c r="G254" s="75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2.75" customHeight="1">
      <c r="A255" s="69"/>
      <c r="B255" s="69"/>
      <c r="C255" s="69"/>
      <c r="D255" s="69"/>
      <c r="E255" s="69"/>
      <c r="F255" s="69"/>
      <c r="G255" s="75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2.75" customHeight="1">
      <c r="A256" s="69"/>
      <c r="B256" s="69"/>
      <c r="C256" s="69"/>
      <c r="D256" s="69"/>
      <c r="E256" s="69"/>
      <c r="F256" s="69"/>
      <c r="G256" s="75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2.75" customHeight="1">
      <c r="A257" s="69"/>
      <c r="B257" s="69"/>
      <c r="C257" s="69"/>
      <c r="D257" s="69"/>
      <c r="E257" s="69"/>
      <c r="F257" s="69"/>
      <c r="G257" s="75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2.75" customHeight="1">
      <c r="A258" s="69"/>
      <c r="B258" s="69"/>
      <c r="C258" s="69"/>
      <c r="D258" s="69"/>
      <c r="E258" s="69"/>
      <c r="F258" s="69"/>
      <c r="G258" s="75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2.75" customHeight="1">
      <c r="A259" s="69"/>
      <c r="B259" s="69"/>
      <c r="C259" s="69"/>
      <c r="D259" s="69"/>
      <c r="E259" s="69"/>
      <c r="F259" s="69"/>
      <c r="G259" s="75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2.75" customHeight="1">
      <c r="A260" s="69"/>
      <c r="B260" s="69"/>
      <c r="C260" s="69"/>
      <c r="D260" s="69"/>
      <c r="E260" s="69"/>
      <c r="F260" s="69"/>
      <c r="G260" s="75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2.75" customHeight="1">
      <c r="A261" s="69"/>
      <c r="B261" s="69"/>
      <c r="C261" s="69"/>
      <c r="D261" s="69"/>
      <c r="E261" s="69"/>
      <c r="F261" s="69"/>
      <c r="G261" s="75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2.75" customHeight="1">
      <c r="A262" s="69"/>
      <c r="B262" s="69"/>
      <c r="C262" s="69"/>
      <c r="D262" s="69"/>
      <c r="E262" s="69"/>
      <c r="F262" s="69"/>
      <c r="G262" s="75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2.75" customHeight="1">
      <c r="A263" s="69"/>
      <c r="B263" s="69"/>
      <c r="C263" s="69"/>
      <c r="D263" s="69"/>
      <c r="E263" s="69"/>
      <c r="F263" s="69"/>
      <c r="G263" s="75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2.75" customHeight="1">
      <c r="A264" s="69"/>
      <c r="B264" s="69"/>
      <c r="C264" s="69"/>
      <c r="D264" s="69"/>
      <c r="E264" s="69"/>
      <c r="F264" s="69"/>
      <c r="G264" s="75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2.75" customHeight="1">
      <c r="A265" s="69"/>
      <c r="B265" s="69"/>
      <c r="C265" s="69"/>
      <c r="D265" s="69"/>
      <c r="E265" s="69"/>
      <c r="F265" s="69"/>
      <c r="G265" s="75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2.75" customHeight="1">
      <c r="A266" s="69"/>
      <c r="B266" s="69"/>
      <c r="C266" s="69"/>
      <c r="D266" s="69"/>
      <c r="E266" s="69"/>
      <c r="F266" s="69"/>
      <c r="G266" s="75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2.75" customHeight="1">
      <c r="A267" s="69"/>
      <c r="B267" s="69"/>
      <c r="C267" s="69"/>
      <c r="D267" s="69"/>
      <c r="E267" s="69"/>
      <c r="F267" s="69"/>
      <c r="G267" s="75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2.75" customHeight="1">
      <c r="A268" s="69"/>
      <c r="B268" s="69"/>
      <c r="C268" s="69"/>
      <c r="D268" s="69"/>
      <c r="E268" s="69"/>
      <c r="F268" s="69"/>
      <c r="G268" s="75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2.75" customHeight="1">
      <c r="A269" s="69"/>
      <c r="B269" s="69"/>
      <c r="C269" s="69"/>
      <c r="D269" s="69"/>
      <c r="E269" s="69"/>
      <c r="F269" s="69"/>
      <c r="G269" s="75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2.75" customHeight="1">
      <c r="A270" s="69"/>
      <c r="B270" s="69"/>
      <c r="C270" s="69"/>
      <c r="D270" s="69"/>
      <c r="E270" s="69"/>
      <c r="F270" s="69"/>
      <c r="G270" s="75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2.75" customHeight="1">
      <c r="A271" s="69"/>
      <c r="B271" s="69"/>
      <c r="C271" s="69"/>
      <c r="D271" s="69"/>
      <c r="E271" s="69"/>
      <c r="F271" s="69"/>
      <c r="G271" s="75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2.75" customHeight="1">
      <c r="A272" s="69"/>
      <c r="B272" s="69"/>
      <c r="C272" s="69"/>
      <c r="D272" s="69"/>
      <c r="E272" s="69"/>
      <c r="F272" s="69"/>
      <c r="G272" s="75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2.75" customHeight="1">
      <c r="A273" s="69"/>
      <c r="B273" s="69"/>
      <c r="C273" s="69"/>
      <c r="D273" s="69"/>
      <c r="E273" s="69"/>
      <c r="F273" s="69"/>
      <c r="G273" s="75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2.75" customHeight="1">
      <c r="A274" s="69"/>
      <c r="B274" s="69"/>
      <c r="C274" s="69"/>
      <c r="D274" s="69"/>
      <c r="E274" s="69"/>
      <c r="F274" s="69"/>
      <c r="G274" s="75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2.75" customHeight="1">
      <c r="A275" s="69"/>
      <c r="B275" s="69"/>
      <c r="C275" s="69"/>
      <c r="D275" s="69"/>
      <c r="E275" s="69"/>
      <c r="F275" s="69"/>
      <c r="G275" s="75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2.75" customHeight="1">
      <c r="A276" s="69"/>
      <c r="B276" s="69"/>
      <c r="C276" s="69"/>
      <c r="D276" s="69"/>
      <c r="E276" s="69"/>
      <c r="F276" s="69"/>
      <c r="G276" s="75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2.75" customHeight="1">
      <c r="A277" s="69"/>
      <c r="B277" s="69"/>
      <c r="C277" s="69"/>
      <c r="D277" s="69"/>
      <c r="E277" s="69"/>
      <c r="F277" s="69"/>
      <c r="G277" s="75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2.75" customHeight="1">
      <c r="A278" s="69"/>
      <c r="B278" s="69"/>
      <c r="C278" s="69"/>
      <c r="D278" s="69"/>
      <c r="E278" s="69"/>
      <c r="F278" s="69"/>
      <c r="G278" s="75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2.75" customHeight="1">
      <c r="A279" s="69"/>
      <c r="B279" s="69"/>
      <c r="C279" s="69"/>
      <c r="D279" s="69"/>
      <c r="E279" s="69"/>
      <c r="F279" s="69"/>
      <c r="G279" s="75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2.75" customHeight="1">
      <c r="A280" s="69"/>
      <c r="B280" s="69"/>
      <c r="C280" s="69"/>
      <c r="D280" s="69"/>
      <c r="E280" s="69"/>
      <c r="F280" s="69"/>
      <c r="G280" s="75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2.75" customHeight="1">
      <c r="A281" s="69"/>
      <c r="B281" s="69"/>
      <c r="C281" s="69"/>
      <c r="D281" s="69"/>
      <c r="E281" s="69"/>
      <c r="F281" s="69"/>
      <c r="G281" s="75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2.75" customHeight="1">
      <c r="A282" s="69"/>
      <c r="B282" s="69"/>
      <c r="C282" s="69"/>
      <c r="D282" s="69"/>
      <c r="E282" s="69"/>
      <c r="F282" s="69"/>
      <c r="G282" s="75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2.75" customHeight="1">
      <c r="A283" s="69"/>
      <c r="B283" s="69"/>
      <c r="C283" s="69"/>
      <c r="D283" s="69"/>
      <c r="E283" s="69"/>
      <c r="F283" s="69"/>
      <c r="G283" s="75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2.75" customHeight="1">
      <c r="A284" s="69"/>
      <c r="B284" s="69"/>
      <c r="C284" s="69"/>
      <c r="D284" s="69"/>
      <c r="E284" s="69"/>
      <c r="F284" s="69"/>
      <c r="G284" s="75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2.75" customHeight="1">
      <c r="A285" s="69"/>
      <c r="B285" s="69"/>
      <c r="C285" s="69"/>
      <c r="D285" s="69"/>
      <c r="E285" s="69"/>
      <c r="F285" s="69"/>
      <c r="G285" s="75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2.75" customHeight="1">
      <c r="A286" s="69"/>
      <c r="B286" s="69"/>
      <c r="C286" s="69"/>
      <c r="D286" s="69"/>
      <c r="E286" s="69"/>
      <c r="F286" s="69"/>
      <c r="G286" s="75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2.75" customHeight="1">
      <c r="A287" s="69"/>
      <c r="B287" s="69"/>
      <c r="C287" s="69"/>
      <c r="D287" s="69"/>
      <c r="E287" s="69"/>
      <c r="F287" s="69"/>
      <c r="G287" s="75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2.75" customHeight="1">
      <c r="A288" s="69"/>
      <c r="B288" s="69"/>
      <c r="C288" s="69"/>
      <c r="D288" s="69"/>
      <c r="E288" s="69"/>
      <c r="F288" s="69"/>
      <c r="G288" s="75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2.75" customHeight="1">
      <c r="A289" s="69"/>
      <c r="B289" s="69"/>
      <c r="C289" s="69"/>
      <c r="D289" s="69"/>
      <c r="E289" s="69"/>
      <c r="F289" s="69"/>
      <c r="G289" s="75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2.75" customHeight="1">
      <c r="A290" s="69"/>
      <c r="B290" s="69"/>
      <c r="C290" s="69"/>
      <c r="D290" s="69"/>
      <c r="E290" s="69"/>
      <c r="F290" s="69"/>
      <c r="G290" s="75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2.75" customHeight="1">
      <c r="A291" s="69"/>
      <c r="B291" s="69"/>
      <c r="C291" s="69"/>
      <c r="D291" s="69"/>
      <c r="E291" s="69"/>
      <c r="F291" s="69"/>
      <c r="G291" s="75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2.75" customHeight="1">
      <c r="A292" s="69"/>
      <c r="B292" s="69"/>
      <c r="C292" s="69"/>
      <c r="D292" s="69"/>
      <c r="E292" s="69"/>
      <c r="F292" s="69"/>
      <c r="G292" s="75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2.75" customHeight="1">
      <c r="A293" s="69"/>
      <c r="B293" s="69"/>
      <c r="C293" s="69"/>
      <c r="D293" s="69"/>
      <c r="E293" s="69"/>
      <c r="F293" s="69"/>
      <c r="G293" s="75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2.75" customHeight="1">
      <c r="A294" s="69"/>
      <c r="B294" s="69"/>
      <c r="C294" s="69"/>
      <c r="D294" s="69"/>
      <c r="E294" s="69"/>
      <c r="F294" s="69"/>
      <c r="G294" s="75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2.75" customHeight="1">
      <c r="A295" s="69"/>
      <c r="B295" s="69"/>
      <c r="C295" s="69"/>
      <c r="D295" s="69"/>
      <c r="E295" s="69"/>
      <c r="F295" s="69"/>
      <c r="G295" s="75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2.75" customHeight="1">
      <c r="A296" s="69"/>
      <c r="B296" s="69"/>
      <c r="C296" s="69"/>
      <c r="D296" s="69"/>
      <c r="E296" s="69"/>
      <c r="F296" s="69"/>
      <c r="G296" s="75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2.75" customHeight="1">
      <c r="A297" s="69"/>
      <c r="B297" s="69"/>
      <c r="C297" s="69"/>
      <c r="D297" s="69"/>
      <c r="E297" s="69"/>
      <c r="F297" s="69"/>
      <c r="G297" s="75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2.75" customHeight="1">
      <c r="A298" s="69"/>
      <c r="B298" s="69"/>
      <c r="C298" s="69"/>
      <c r="D298" s="69"/>
      <c r="E298" s="69"/>
      <c r="F298" s="69"/>
      <c r="G298" s="75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2.75" customHeight="1">
      <c r="A299" s="69"/>
      <c r="B299" s="69"/>
      <c r="C299" s="69"/>
      <c r="D299" s="69"/>
      <c r="E299" s="69"/>
      <c r="F299" s="69"/>
      <c r="G299" s="75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2.75" customHeight="1">
      <c r="A300" s="69"/>
      <c r="B300" s="69"/>
      <c r="C300" s="69"/>
      <c r="D300" s="69"/>
      <c r="E300" s="69"/>
      <c r="F300" s="69"/>
      <c r="G300" s="75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2.75" customHeight="1">
      <c r="A301" s="69"/>
      <c r="B301" s="69"/>
      <c r="C301" s="69"/>
      <c r="D301" s="69"/>
      <c r="E301" s="69"/>
      <c r="F301" s="69"/>
      <c r="G301" s="75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2.75" customHeight="1">
      <c r="A302" s="69"/>
      <c r="B302" s="69"/>
      <c r="C302" s="69"/>
      <c r="D302" s="69"/>
      <c r="E302" s="69"/>
      <c r="F302" s="69"/>
      <c r="G302" s="75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2.75" customHeight="1">
      <c r="A303" s="69"/>
      <c r="B303" s="69"/>
      <c r="C303" s="69"/>
      <c r="D303" s="69"/>
      <c r="E303" s="69"/>
      <c r="F303" s="69"/>
      <c r="G303" s="75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2.75" customHeight="1">
      <c r="A304" s="69"/>
      <c r="B304" s="69"/>
      <c r="C304" s="69"/>
      <c r="D304" s="69"/>
      <c r="E304" s="69"/>
      <c r="F304" s="69"/>
      <c r="G304" s="75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2.75" customHeight="1">
      <c r="A305" s="69"/>
      <c r="B305" s="69"/>
      <c r="C305" s="69"/>
      <c r="D305" s="69"/>
      <c r="E305" s="69"/>
      <c r="F305" s="69"/>
      <c r="G305" s="75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2.75" customHeight="1">
      <c r="A306" s="69"/>
      <c r="B306" s="69"/>
      <c r="C306" s="69"/>
      <c r="D306" s="69"/>
      <c r="E306" s="69"/>
      <c r="F306" s="69"/>
      <c r="G306" s="75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2.75" customHeight="1">
      <c r="A307" s="69"/>
      <c r="B307" s="69"/>
      <c r="C307" s="69"/>
      <c r="D307" s="69"/>
      <c r="E307" s="69"/>
      <c r="F307" s="69"/>
      <c r="G307" s="75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2.75" customHeight="1">
      <c r="A308" s="69"/>
      <c r="B308" s="69"/>
      <c r="C308" s="69"/>
      <c r="D308" s="69"/>
      <c r="E308" s="69"/>
      <c r="F308" s="69"/>
      <c r="G308" s="75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2.75" customHeight="1">
      <c r="A309" s="69"/>
      <c r="B309" s="69"/>
      <c r="C309" s="69"/>
      <c r="D309" s="69"/>
      <c r="E309" s="69"/>
      <c r="F309" s="69"/>
      <c r="G309" s="75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2.75" customHeight="1">
      <c r="A310" s="69"/>
      <c r="B310" s="69"/>
      <c r="C310" s="69"/>
      <c r="D310" s="69"/>
      <c r="E310" s="69"/>
      <c r="F310" s="69"/>
      <c r="G310" s="75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2.75" customHeight="1">
      <c r="A311" s="69"/>
      <c r="B311" s="69"/>
      <c r="C311" s="69"/>
      <c r="D311" s="69"/>
      <c r="E311" s="69"/>
      <c r="F311" s="69"/>
      <c r="G311" s="75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2.75" customHeight="1">
      <c r="A312" s="69"/>
      <c r="B312" s="69"/>
      <c r="C312" s="69"/>
      <c r="D312" s="69"/>
      <c r="E312" s="69"/>
      <c r="F312" s="69"/>
      <c r="G312" s="75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2.75" customHeight="1">
      <c r="A313" s="69"/>
      <c r="B313" s="69"/>
      <c r="C313" s="69"/>
      <c r="D313" s="69"/>
      <c r="E313" s="69"/>
      <c r="F313" s="69"/>
      <c r="G313" s="75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2.75" customHeight="1">
      <c r="A314" s="69"/>
      <c r="B314" s="69"/>
      <c r="C314" s="69"/>
      <c r="D314" s="69"/>
      <c r="E314" s="69"/>
      <c r="F314" s="69"/>
      <c r="G314" s="75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2.75" customHeight="1">
      <c r="A315" s="69"/>
      <c r="B315" s="69"/>
      <c r="C315" s="69"/>
      <c r="D315" s="69"/>
      <c r="E315" s="69"/>
      <c r="F315" s="69"/>
      <c r="G315" s="75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2.75" customHeight="1">
      <c r="A316" s="69"/>
      <c r="B316" s="69"/>
      <c r="C316" s="69"/>
      <c r="D316" s="69"/>
      <c r="E316" s="69"/>
      <c r="F316" s="69"/>
      <c r="G316" s="75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2.75" customHeight="1">
      <c r="A317" s="69"/>
      <c r="B317" s="69"/>
      <c r="C317" s="69"/>
      <c r="D317" s="69"/>
      <c r="E317" s="69"/>
      <c r="F317" s="69"/>
      <c r="G317" s="75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2.75" customHeight="1">
      <c r="A318" s="69"/>
      <c r="B318" s="69"/>
      <c r="C318" s="69"/>
      <c r="D318" s="69"/>
      <c r="E318" s="69"/>
      <c r="F318" s="69"/>
      <c r="G318" s="75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2.75" customHeight="1">
      <c r="A319" s="69"/>
      <c r="B319" s="69"/>
      <c r="C319" s="69"/>
      <c r="D319" s="69"/>
      <c r="E319" s="69"/>
      <c r="F319" s="69"/>
      <c r="G319" s="75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2.75" customHeight="1">
      <c r="A320" s="69"/>
      <c r="B320" s="69"/>
      <c r="C320" s="69"/>
      <c r="D320" s="69"/>
      <c r="E320" s="69"/>
      <c r="F320" s="69"/>
      <c r="G320" s="75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2.75" customHeight="1">
      <c r="A321" s="69"/>
      <c r="B321" s="69"/>
      <c r="C321" s="69"/>
      <c r="D321" s="69"/>
      <c r="E321" s="69"/>
      <c r="F321" s="69"/>
      <c r="G321" s="75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2.75" customHeight="1">
      <c r="A322" s="69"/>
      <c r="B322" s="69"/>
      <c r="C322" s="69"/>
      <c r="D322" s="69"/>
      <c r="E322" s="69"/>
      <c r="F322" s="69"/>
      <c r="G322" s="75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2.75" customHeight="1">
      <c r="A323" s="69"/>
      <c r="B323" s="69"/>
      <c r="C323" s="69"/>
      <c r="D323" s="69"/>
      <c r="E323" s="69"/>
      <c r="F323" s="69"/>
      <c r="G323" s="75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2.75" customHeight="1">
      <c r="A324" s="69"/>
      <c r="B324" s="69"/>
      <c r="C324" s="69"/>
      <c r="D324" s="69"/>
      <c r="E324" s="69"/>
      <c r="F324" s="69"/>
      <c r="G324" s="75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2.75" customHeight="1">
      <c r="A325" s="69"/>
      <c r="B325" s="69"/>
      <c r="C325" s="69"/>
      <c r="D325" s="69"/>
      <c r="E325" s="69"/>
      <c r="F325" s="69"/>
      <c r="G325" s="75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2.75" customHeight="1">
      <c r="A326" s="69"/>
      <c r="B326" s="69"/>
      <c r="C326" s="69"/>
      <c r="D326" s="69"/>
      <c r="E326" s="69"/>
      <c r="F326" s="69"/>
      <c r="G326" s="75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2.75" customHeight="1">
      <c r="A327" s="69"/>
      <c r="B327" s="69"/>
      <c r="C327" s="69"/>
      <c r="D327" s="69"/>
      <c r="E327" s="69"/>
      <c r="F327" s="69"/>
      <c r="G327" s="75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2.75" customHeight="1">
      <c r="A328" s="69"/>
      <c r="B328" s="69"/>
      <c r="C328" s="69"/>
      <c r="D328" s="69"/>
      <c r="E328" s="69"/>
      <c r="F328" s="69"/>
      <c r="G328" s="75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2.75" customHeight="1">
      <c r="A329" s="69"/>
      <c r="B329" s="69"/>
      <c r="C329" s="69"/>
      <c r="D329" s="69"/>
      <c r="E329" s="69"/>
      <c r="F329" s="69"/>
      <c r="G329" s="75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2.75" customHeight="1">
      <c r="A330" s="69"/>
      <c r="B330" s="69"/>
      <c r="C330" s="69"/>
      <c r="D330" s="69"/>
      <c r="E330" s="69"/>
      <c r="F330" s="69"/>
      <c r="G330" s="75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2.75" customHeight="1">
      <c r="A331" s="69"/>
      <c r="B331" s="69"/>
      <c r="C331" s="69"/>
      <c r="D331" s="69"/>
      <c r="E331" s="69"/>
      <c r="F331" s="69"/>
      <c r="G331" s="75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2.75" customHeight="1">
      <c r="A332" s="69"/>
      <c r="B332" s="69"/>
      <c r="C332" s="69"/>
      <c r="D332" s="69"/>
      <c r="E332" s="69"/>
      <c r="F332" s="69"/>
      <c r="G332" s="75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2.75" customHeight="1">
      <c r="A333" s="69"/>
      <c r="B333" s="69"/>
      <c r="C333" s="69"/>
      <c r="D333" s="69"/>
      <c r="E333" s="69"/>
      <c r="F333" s="69"/>
      <c r="G333" s="75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2.75" customHeight="1">
      <c r="A334" s="69"/>
      <c r="B334" s="69"/>
      <c r="C334" s="69"/>
      <c r="D334" s="69"/>
      <c r="E334" s="69"/>
      <c r="F334" s="69"/>
      <c r="G334" s="75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2.75" customHeight="1">
      <c r="A335" s="69"/>
      <c r="B335" s="69"/>
      <c r="C335" s="69"/>
      <c r="D335" s="69"/>
      <c r="E335" s="69"/>
      <c r="F335" s="69"/>
      <c r="G335" s="75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2.75" customHeight="1">
      <c r="A336" s="69"/>
      <c r="B336" s="69"/>
      <c r="C336" s="69"/>
      <c r="D336" s="69"/>
      <c r="E336" s="69"/>
      <c r="F336" s="69"/>
      <c r="G336" s="75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2.75" customHeight="1">
      <c r="A337" s="69"/>
      <c r="B337" s="69"/>
      <c r="C337" s="69"/>
      <c r="D337" s="69"/>
      <c r="E337" s="69"/>
      <c r="F337" s="69"/>
      <c r="G337" s="75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2.75" customHeight="1">
      <c r="A338" s="69"/>
      <c r="B338" s="69"/>
      <c r="C338" s="69"/>
      <c r="D338" s="69"/>
      <c r="E338" s="69"/>
      <c r="F338" s="69"/>
      <c r="G338" s="75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2.75" customHeight="1">
      <c r="A339" s="69"/>
      <c r="B339" s="69"/>
      <c r="C339" s="69"/>
      <c r="D339" s="69"/>
      <c r="E339" s="69"/>
      <c r="F339" s="69"/>
      <c r="G339" s="75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2.75" customHeight="1">
      <c r="A340" s="69"/>
      <c r="B340" s="69"/>
      <c r="C340" s="69"/>
      <c r="D340" s="69"/>
      <c r="E340" s="69"/>
      <c r="F340" s="69"/>
      <c r="G340" s="75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2.75" customHeight="1">
      <c r="A341" s="69"/>
      <c r="B341" s="69"/>
      <c r="C341" s="69"/>
      <c r="D341" s="69"/>
      <c r="E341" s="69"/>
      <c r="F341" s="69"/>
      <c r="G341" s="75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2.75" customHeight="1">
      <c r="A342" s="69"/>
      <c r="B342" s="69"/>
      <c r="C342" s="69"/>
      <c r="D342" s="69"/>
      <c r="E342" s="69"/>
      <c r="F342" s="69"/>
      <c r="G342" s="75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2.75" customHeight="1">
      <c r="A343" s="69"/>
      <c r="B343" s="69"/>
      <c r="C343" s="69"/>
      <c r="D343" s="69"/>
      <c r="E343" s="69"/>
      <c r="F343" s="69"/>
      <c r="G343" s="75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2.75" customHeight="1">
      <c r="A344" s="69"/>
      <c r="B344" s="69"/>
      <c r="C344" s="69"/>
      <c r="D344" s="69"/>
      <c r="E344" s="69"/>
      <c r="F344" s="69"/>
      <c r="G344" s="75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2.75" customHeight="1">
      <c r="A345" s="69"/>
      <c r="B345" s="69"/>
      <c r="C345" s="69"/>
      <c r="D345" s="69"/>
      <c r="E345" s="69"/>
      <c r="F345" s="69"/>
      <c r="G345" s="75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2.75" customHeight="1">
      <c r="A346" s="69"/>
      <c r="B346" s="69"/>
      <c r="C346" s="69"/>
      <c r="D346" s="69"/>
      <c r="E346" s="69"/>
      <c r="F346" s="69"/>
      <c r="G346" s="75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2.75" customHeight="1">
      <c r="A347" s="69"/>
      <c r="B347" s="69"/>
      <c r="C347" s="69"/>
      <c r="D347" s="69"/>
      <c r="E347" s="69"/>
      <c r="F347" s="69"/>
      <c r="G347" s="75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2.75" customHeight="1">
      <c r="A348" s="69"/>
      <c r="B348" s="69"/>
      <c r="C348" s="69"/>
      <c r="D348" s="69"/>
      <c r="E348" s="69"/>
      <c r="F348" s="69"/>
      <c r="G348" s="75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2.75" customHeight="1">
      <c r="A349" s="69"/>
      <c r="B349" s="69"/>
      <c r="C349" s="69"/>
      <c r="D349" s="69"/>
      <c r="E349" s="69"/>
      <c r="F349" s="69"/>
      <c r="G349" s="75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2.75" customHeight="1">
      <c r="A350" s="69"/>
      <c r="B350" s="69"/>
      <c r="C350" s="69"/>
      <c r="D350" s="69"/>
      <c r="E350" s="69"/>
      <c r="F350" s="69"/>
      <c r="G350" s="75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2.75" customHeight="1">
      <c r="A351" s="69"/>
      <c r="B351" s="69"/>
      <c r="C351" s="69"/>
      <c r="D351" s="69"/>
      <c r="E351" s="69"/>
      <c r="F351" s="69"/>
      <c r="G351" s="75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2.75" customHeight="1">
      <c r="A352" s="69"/>
      <c r="B352" s="69"/>
      <c r="C352" s="69"/>
      <c r="D352" s="69"/>
      <c r="E352" s="69"/>
      <c r="F352" s="69"/>
      <c r="G352" s="75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2.75" customHeight="1">
      <c r="A353" s="69"/>
      <c r="B353" s="69"/>
      <c r="C353" s="69"/>
      <c r="D353" s="69"/>
      <c r="E353" s="69"/>
      <c r="F353" s="69"/>
      <c r="G353" s="75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2.75" customHeight="1">
      <c r="A354" s="69"/>
      <c r="B354" s="69"/>
      <c r="C354" s="69"/>
      <c r="D354" s="69"/>
      <c r="E354" s="69"/>
      <c r="F354" s="69"/>
      <c r="G354" s="75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2.75" customHeight="1">
      <c r="A355" s="69"/>
      <c r="B355" s="69"/>
      <c r="C355" s="69"/>
      <c r="D355" s="69"/>
      <c r="E355" s="69"/>
      <c r="F355" s="69"/>
      <c r="G355" s="75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2.75" customHeight="1">
      <c r="A356" s="69"/>
      <c r="B356" s="69"/>
      <c r="C356" s="69"/>
      <c r="D356" s="69"/>
      <c r="E356" s="69"/>
      <c r="F356" s="69"/>
      <c r="G356" s="75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2.75" customHeight="1">
      <c r="A357" s="69"/>
      <c r="B357" s="69"/>
      <c r="C357" s="69"/>
      <c r="D357" s="69"/>
      <c r="E357" s="69"/>
      <c r="F357" s="69"/>
      <c r="G357" s="75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2.75" customHeight="1">
      <c r="A358" s="69"/>
      <c r="B358" s="69"/>
      <c r="C358" s="69"/>
      <c r="D358" s="69"/>
      <c r="E358" s="69"/>
      <c r="F358" s="69"/>
      <c r="G358" s="75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2.75" customHeight="1">
      <c r="A359" s="69"/>
      <c r="B359" s="69"/>
      <c r="C359" s="69"/>
      <c r="D359" s="69"/>
      <c r="E359" s="69"/>
      <c r="F359" s="69"/>
      <c r="G359" s="75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2.75" customHeight="1">
      <c r="A360" s="69"/>
      <c r="B360" s="69"/>
      <c r="C360" s="69"/>
      <c r="D360" s="69"/>
      <c r="E360" s="69"/>
      <c r="F360" s="69"/>
      <c r="G360" s="75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2.75" customHeight="1">
      <c r="A361" s="69"/>
      <c r="B361" s="69"/>
      <c r="C361" s="69"/>
      <c r="D361" s="69"/>
      <c r="E361" s="69"/>
      <c r="F361" s="69"/>
      <c r="G361" s="75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2.75" customHeight="1">
      <c r="A362" s="69"/>
      <c r="B362" s="69"/>
      <c r="C362" s="69"/>
      <c r="D362" s="69"/>
      <c r="E362" s="69"/>
      <c r="F362" s="69"/>
      <c r="G362" s="75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2.75" customHeight="1">
      <c r="A363" s="69"/>
      <c r="B363" s="69"/>
      <c r="C363" s="69"/>
      <c r="D363" s="69"/>
      <c r="E363" s="69"/>
      <c r="F363" s="69"/>
      <c r="G363" s="75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2.75" customHeight="1">
      <c r="A364" s="69"/>
      <c r="B364" s="69"/>
      <c r="C364" s="69"/>
      <c r="D364" s="69"/>
      <c r="E364" s="69"/>
      <c r="F364" s="69"/>
      <c r="G364" s="75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2.75" customHeight="1">
      <c r="A365" s="69"/>
      <c r="B365" s="69"/>
      <c r="C365" s="69"/>
      <c r="D365" s="69"/>
      <c r="E365" s="69"/>
      <c r="F365" s="69"/>
      <c r="G365" s="75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2.75" customHeight="1">
      <c r="A366" s="69"/>
      <c r="B366" s="69"/>
      <c r="C366" s="69"/>
      <c r="D366" s="69"/>
      <c r="E366" s="69"/>
      <c r="F366" s="69"/>
      <c r="G366" s="75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2.75" customHeight="1">
      <c r="A367" s="69"/>
      <c r="B367" s="69"/>
      <c r="C367" s="69"/>
      <c r="D367" s="69"/>
      <c r="E367" s="69"/>
      <c r="F367" s="69"/>
      <c r="G367" s="75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2.75" customHeight="1">
      <c r="A368" s="69"/>
      <c r="B368" s="69"/>
      <c r="C368" s="69"/>
      <c r="D368" s="69"/>
      <c r="E368" s="69"/>
      <c r="F368" s="69"/>
      <c r="G368" s="75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2.75" customHeight="1">
      <c r="A369" s="69"/>
      <c r="B369" s="69"/>
      <c r="C369" s="69"/>
      <c r="D369" s="69"/>
      <c r="E369" s="69"/>
      <c r="F369" s="69"/>
      <c r="G369" s="75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2.75" customHeight="1">
      <c r="A370" s="69"/>
      <c r="B370" s="69"/>
      <c r="C370" s="69"/>
      <c r="D370" s="69"/>
      <c r="E370" s="69"/>
      <c r="F370" s="69"/>
      <c r="G370" s="75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2.75" customHeight="1">
      <c r="A371" s="69"/>
      <c r="B371" s="69"/>
      <c r="C371" s="69"/>
      <c r="D371" s="69"/>
      <c r="E371" s="69"/>
      <c r="F371" s="69"/>
      <c r="G371" s="75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2.75" customHeight="1">
      <c r="A372" s="69"/>
      <c r="B372" s="69"/>
      <c r="C372" s="69"/>
      <c r="D372" s="69"/>
      <c r="E372" s="69"/>
      <c r="F372" s="69"/>
      <c r="G372" s="75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2.75" customHeight="1">
      <c r="A373" s="69"/>
      <c r="B373" s="69"/>
      <c r="C373" s="69"/>
      <c r="D373" s="69"/>
      <c r="E373" s="69"/>
      <c r="F373" s="69"/>
      <c r="G373" s="75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2.75" customHeight="1">
      <c r="A374" s="69"/>
      <c r="B374" s="69"/>
      <c r="C374" s="69"/>
      <c r="D374" s="69"/>
      <c r="E374" s="69"/>
      <c r="F374" s="69"/>
      <c r="G374" s="75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2.75" customHeight="1">
      <c r="A375" s="69"/>
      <c r="B375" s="69"/>
      <c r="C375" s="69"/>
      <c r="D375" s="69"/>
      <c r="E375" s="69"/>
      <c r="F375" s="69"/>
      <c r="G375" s="75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2.75" customHeight="1">
      <c r="A376" s="69"/>
      <c r="B376" s="69"/>
      <c r="C376" s="69"/>
      <c r="D376" s="69"/>
      <c r="E376" s="69"/>
      <c r="F376" s="69"/>
      <c r="G376" s="75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2.75" customHeight="1">
      <c r="A377" s="69"/>
      <c r="B377" s="69"/>
      <c r="C377" s="69"/>
      <c r="D377" s="69"/>
      <c r="E377" s="69"/>
      <c r="F377" s="69"/>
      <c r="G377" s="75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2.75" customHeight="1">
      <c r="A378" s="69"/>
      <c r="B378" s="69"/>
      <c r="C378" s="69"/>
      <c r="D378" s="69"/>
      <c r="E378" s="69"/>
      <c r="F378" s="69"/>
      <c r="G378" s="75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2.75" customHeight="1">
      <c r="A379" s="69"/>
      <c r="B379" s="69"/>
      <c r="C379" s="69"/>
      <c r="D379" s="69"/>
      <c r="E379" s="69"/>
      <c r="F379" s="69"/>
      <c r="G379" s="75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2.75" customHeight="1">
      <c r="A380" s="69"/>
      <c r="B380" s="69"/>
      <c r="C380" s="69"/>
      <c r="D380" s="69"/>
      <c r="E380" s="69"/>
      <c r="F380" s="69"/>
      <c r="G380" s="75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2.75" customHeight="1">
      <c r="A381" s="69"/>
      <c r="B381" s="69"/>
      <c r="C381" s="69"/>
      <c r="D381" s="69"/>
      <c r="E381" s="69"/>
      <c r="F381" s="69"/>
      <c r="G381" s="75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2.75" customHeight="1">
      <c r="A382" s="69"/>
      <c r="B382" s="69"/>
      <c r="C382" s="69"/>
      <c r="D382" s="69"/>
      <c r="E382" s="69"/>
      <c r="F382" s="69"/>
      <c r="G382" s="75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2.75" customHeight="1">
      <c r="A383" s="69"/>
      <c r="B383" s="69"/>
      <c r="C383" s="69"/>
      <c r="D383" s="69"/>
      <c r="E383" s="69"/>
      <c r="F383" s="69"/>
      <c r="G383" s="75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2.75" customHeight="1">
      <c r="A384" s="69"/>
      <c r="B384" s="69"/>
      <c r="C384" s="69"/>
      <c r="D384" s="69"/>
      <c r="E384" s="69"/>
      <c r="F384" s="69"/>
      <c r="G384" s="75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2.75" customHeight="1">
      <c r="A385" s="69"/>
      <c r="B385" s="69"/>
      <c r="C385" s="69"/>
      <c r="D385" s="69"/>
      <c r="E385" s="69"/>
      <c r="F385" s="69"/>
      <c r="G385" s="75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2.75" customHeight="1">
      <c r="A386" s="69"/>
      <c r="B386" s="69"/>
      <c r="C386" s="69"/>
      <c r="D386" s="69"/>
      <c r="E386" s="69"/>
      <c r="F386" s="69"/>
      <c r="G386" s="75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2.75" customHeight="1">
      <c r="A387" s="69"/>
      <c r="B387" s="69"/>
      <c r="C387" s="69"/>
      <c r="D387" s="69"/>
      <c r="E387" s="69"/>
      <c r="F387" s="69"/>
      <c r="G387" s="75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2.75" customHeight="1">
      <c r="A388" s="69"/>
      <c r="B388" s="69"/>
      <c r="C388" s="69"/>
      <c r="D388" s="69"/>
      <c r="E388" s="69"/>
      <c r="F388" s="69"/>
      <c r="G388" s="75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2.75" customHeight="1">
      <c r="A389" s="69"/>
      <c r="B389" s="69"/>
      <c r="C389" s="69"/>
      <c r="D389" s="69"/>
      <c r="E389" s="69"/>
      <c r="F389" s="69"/>
      <c r="G389" s="75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2.75" customHeight="1">
      <c r="A390" s="69"/>
      <c r="B390" s="69"/>
      <c r="C390" s="69"/>
      <c r="D390" s="69"/>
      <c r="E390" s="69"/>
      <c r="F390" s="69"/>
      <c r="G390" s="75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2.75" customHeight="1">
      <c r="A391" s="69"/>
      <c r="B391" s="69"/>
      <c r="C391" s="69"/>
      <c r="D391" s="69"/>
      <c r="E391" s="69"/>
      <c r="F391" s="69"/>
      <c r="G391" s="75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2.75" customHeight="1">
      <c r="A392" s="69"/>
      <c r="B392" s="69"/>
      <c r="C392" s="69"/>
      <c r="D392" s="69"/>
      <c r="E392" s="69"/>
      <c r="F392" s="69"/>
      <c r="G392" s="75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2.75" customHeight="1">
      <c r="A393" s="69"/>
      <c r="B393" s="69"/>
      <c r="C393" s="69"/>
      <c r="D393" s="69"/>
      <c r="E393" s="69"/>
      <c r="F393" s="69"/>
      <c r="G393" s="75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2.75" customHeight="1">
      <c r="A394" s="69"/>
      <c r="B394" s="69"/>
      <c r="C394" s="69"/>
      <c r="D394" s="69"/>
      <c r="E394" s="69"/>
      <c r="F394" s="69"/>
      <c r="G394" s="75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2.75" customHeight="1">
      <c r="A395" s="69"/>
      <c r="B395" s="69"/>
      <c r="C395" s="69"/>
      <c r="D395" s="69"/>
      <c r="E395" s="69"/>
      <c r="F395" s="69"/>
      <c r="G395" s="75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2.75" customHeight="1">
      <c r="A396" s="69"/>
      <c r="B396" s="69"/>
      <c r="C396" s="69"/>
      <c r="D396" s="69"/>
      <c r="E396" s="69"/>
      <c r="F396" s="69"/>
      <c r="G396" s="75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2.75" customHeight="1">
      <c r="A397" s="69"/>
      <c r="B397" s="69"/>
      <c r="C397" s="69"/>
      <c r="D397" s="69"/>
      <c r="E397" s="69"/>
      <c r="F397" s="69"/>
      <c r="G397" s="75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2.75" customHeight="1">
      <c r="A398" s="69"/>
      <c r="B398" s="69"/>
      <c r="C398" s="69"/>
      <c r="D398" s="69"/>
      <c r="E398" s="69"/>
      <c r="F398" s="69"/>
      <c r="G398" s="75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2.75" customHeight="1">
      <c r="A399" s="69"/>
      <c r="B399" s="69"/>
      <c r="C399" s="69"/>
      <c r="D399" s="69"/>
      <c r="E399" s="69"/>
      <c r="F399" s="69"/>
      <c r="G399" s="75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2.75" customHeight="1">
      <c r="A400" s="69"/>
      <c r="B400" s="69"/>
      <c r="C400" s="69"/>
      <c r="D400" s="69"/>
      <c r="E400" s="69"/>
      <c r="F400" s="69"/>
      <c r="G400" s="75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2.75" customHeight="1">
      <c r="A401" s="69"/>
      <c r="B401" s="69"/>
      <c r="C401" s="69"/>
      <c r="D401" s="69"/>
      <c r="E401" s="69"/>
      <c r="F401" s="69"/>
      <c r="G401" s="75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2.75" customHeight="1">
      <c r="A402" s="69"/>
      <c r="B402" s="69"/>
      <c r="C402" s="69"/>
      <c r="D402" s="69"/>
      <c r="E402" s="69"/>
      <c r="F402" s="69"/>
      <c r="G402" s="75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2.75" customHeight="1">
      <c r="A403" s="69"/>
      <c r="B403" s="69"/>
      <c r="C403" s="69"/>
      <c r="D403" s="69"/>
      <c r="E403" s="69"/>
      <c r="F403" s="69"/>
      <c r="G403" s="75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2.75" customHeight="1">
      <c r="A404" s="69"/>
      <c r="B404" s="69"/>
      <c r="C404" s="69"/>
      <c r="D404" s="69"/>
      <c r="E404" s="69"/>
      <c r="F404" s="69"/>
      <c r="G404" s="75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2.75" customHeight="1">
      <c r="A405" s="69"/>
      <c r="B405" s="69"/>
      <c r="C405" s="69"/>
      <c r="D405" s="69"/>
      <c r="E405" s="69"/>
      <c r="F405" s="69"/>
      <c r="G405" s="75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2.75" customHeight="1">
      <c r="A406" s="69"/>
      <c r="B406" s="69"/>
      <c r="C406" s="69"/>
      <c r="D406" s="69"/>
      <c r="E406" s="69"/>
      <c r="F406" s="69"/>
      <c r="G406" s="75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2.75" customHeight="1">
      <c r="A407" s="69"/>
      <c r="B407" s="69"/>
      <c r="C407" s="69"/>
      <c r="D407" s="69"/>
      <c r="E407" s="69"/>
      <c r="F407" s="69"/>
      <c r="G407" s="75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2.75" customHeight="1">
      <c r="A408" s="69"/>
      <c r="B408" s="69"/>
      <c r="C408" s="69"/>
      <c r="D408" s="69"/>
      <c r="E408" s="69"/>
      <c r="F408" s="69"/>
      <c r="G408" s="75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2.75" customHeight="1">
      <c r="A409" s="69"/>
      <c r="B409" s="69"/>
      <c r="C409" s="69"/>
      <c r="D409" s="69"/>
      <c r="E409" s="69"/>
      <c r="F409" s="69"/>
      <c r="G409" s="75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2.75" customHeight="1">
      <c r="A410" s="69"/>
      <c r="B410" s="69"/>
      <c r="C410" s="69"/>
      <c r="D410" s="69"/>
      <c r="E410" s="69"/>
      <c r="F410" s="69"/>
      <c r="G410" s="75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2.75" customHeight="1">
      <c r="A411" s="69"/>
      <c r="B411" s="69"/>
      <c r="C411" s="69"/>
      <c r="D411" s="69"/>
      <c r="E411" s="69"/>
      <c r="F411" s="69"/>
      <c r="G411" s="75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2.75" customHeight="1">
      <c r="A412" s="69"/>
      <c r="B412" s="69"/>
      <c r="C412" s="69"/>
      <c r="D412" s="69"/>
      <c r="E412" s="69"/>
      <c r="F412" s="69"/>
      <c r="G412" s="75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2.75" customHeight="1">
      <c r="A413" s="69"/>
      <c r="B413" s="69"/>
      <c r="C413" s="69"/>
      <c r="D413" s="69"/>
      <c r="E413" s="69"/>
      <c r="F413" s="69"/>
      <c r="G413" s="75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2.75" customHeight="1">
      <c r="A414" s="69"/>
      <c r="B414" s="69"/>
      <c r="C414" s="69"/>
      <c r="D414" s="69"/>
      <c r="E414" s="69"/>
      <c r="F414" s="69"/>
      <c r="G414" s="75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2.75" customHeight="1">
      <c r="A415" s="69"/>
      <c r="B415" s="69"/>
      <c r="C415" s="69"/>
      <c r="D415" s="69"/>
      <c r="E415" s="69"/>
      <c r="F415" s="69"/>
      <c r="G415" s="75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2.75" customHeight="1">
      <c r="A416" s="69"/>
      <c r="B416" s="69"/>
      <c r="C416" s="69"/>
      <c r="D416" s="69"/>
      <c r="E416" s="69"/>
      <c r="F416" s="69"/>
      <c r="G416" s="75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2.75" customHeight="1">
      <c r="A417" s="69"/>
      <c r="B417" s="69"/>
      <c r="C417" s="69"/>
      <c r="D417" s="69"/>
      <c r="E417" s="69"/>
      <c r="F417" s="69"/>
      <c r="G417" s="75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2.75" customHeight="1">
      <c r="A418" s="69"/>
      <c r="B418" s="69"/>
      <c r="C418" s="69"/>
      <c r="D418" s="69"/>
      <c r="E418" s="69"/>
      <c r="F418" s="69"/>
      <c r="G418" s="75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2.75" customHeight="1">
      <c r="A419" s="69"/>
      <c r="B419" s="69"/>
      <c r="C419" s="69"/>
      <c r="D419" s="69"/>
      <c r="E419" s="69"/>
      <c r="F419" s="69"/>
      <c r="G419" s="75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2.75" customHeight="1">
      <c r="A420" s="69"/>
      <c r="B420" s="69"/>
      <c r="C420" s="69"/>
      <c r="D420" s="69"/>
      <c r="E420" s="69"/>
      <c r="F420" s="69"/>
      <c r="G420" s="75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2.75" customHeight="1">
      <c r="A421" s="69"/>
      <c r="B421" s="69"/>
      <c r="C421" s="69"/>
      <c r="D421" s="69"/>
      <c r="E421" s="69"/>
      <c r="F421" s="69"/>
      <c r="G421" s="75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2.75" customHeight="1">
      <c r="A422" s="69"/>
      <c r="B422" s="69"/>
      <c r="C422" s="69"/>
      <c r="D422" s="69"/>
      <c r="E422" s="69"/>
      <c r="F422" s="69"/>
      <c r="G422" s="75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2.75" customHeight="1">
      <c r="A423" s="69"/>
      <c r="B423" s="69"/>
      <c r="C423" s="69"/>
      <c r="D423" s="69"/>
      <c r="E423" s="69"/>
      <c r="F423" s="69"/>
      <c r="G423" s="75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2.75" customHeight="1">
      <c r="A424" s="69"/>
      <c r="B424" s="69"/>
      <c r="C424" s="69"/>
      <c r="D424" s="69"/>
      <c r="E424" s="69"/>
      <c r="F424" s="69"/>
      <c r="G424" s="75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2.75" customHeight="1">
      <c r="A425" s="69"/>
      <c r="B425" s="69"/>
      <c r="C425" s="69"/>
      <c r="D425" s="69"/>
      <c r="E425" s="69"/>
      <c r="F425" s="69"/>
      <c r="G425" s="75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2.75" customHeight="1">
      <c r="A426" s="69"/>
      <c r="B426" s="69"/>
      <c r="C426" s="69"/>
      <c r="D426" s="69"/>
      <c r="E426" s="69"/>
      <c r="F426" s="69"/>
      <c r="G426" s="75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2.75" customHeight="1">
      <c r="A427" s="69"/>
      <c r="B427" s="69"/>
      <c r="C427" s="69"/>
      <c r="D427" s="69"/>
      <c r="E427" s="69"/>
      <c r="F427" s="69"/>
      <c r="G427" s="75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2.75" customHeight="1">
      <c r="A428" s="69"/>
      <c r="B428" s="69"/>
      <c r="C428" s="69"/>
      <c r="D428" s="69"/>
      <c r="E428" s="69"/>
      <c r="F428" s="69"/>
      <c r="G428" s="75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2.75" customHeight="1">
      <c r="A429" s="69"/>
      <c r="B429" s="69"/>
      <c r="C429" s="69"/>
      <c r="D429" s="69"/>
      <c r="E429" s="69"/>
      <c r="F429" s="69"/>
      <c r="G429" s="75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2.75" customHeight="1">
      <c r="A430" s="69"/>
      <c r="B430" s="69"/>
      <c r="C430" s="69"/>
      <c r="D430" s="69"/>
      <c r="E430" s="69"/>
      <c r="F430" s="69"/>
      <c r="G430" s="75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2.75" customHeight="1">
      <c r="A431" s="69"/>
      <c r="B431" s="69"/>
      <c r="C431" s="69"/>
      <c r="D431" s="69"/>
      <c r="E431" s="69"/>
      <c r="F431" s="69"/>
      <c r="G431" s="75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2.75" customHeight="1">
      <c r="A432" s="69"/>
      <c r="B432" s="69"/>
      <c r="C432" s="69"/>
      <c r="D432" s="69"/>
      <c r="E432" s="69"/>
      <c r="F432" s="69"/>
      <c r="G432" s="75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2.75" customHeight="1">
      <c r="A433" s="69"/>
      <c r="B433" s="69"/>
      <c r="C433" s="69"/>
      <c r="D433" s="69"/>
      <c r="E433" s="69"/>
      <c r="F433" s="69"/>
      <c r="G433" s="75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2.75" customHeight="1">
      <c r="A434" s="69"/>
      <c r="B434" s="69"/>
      <c r="C434" s="69"/>
      <c r="D434" s="69"/>
      <c r="E434" s="69"/>
      <c r="F434" s="69"/>
      <c r="G434" s="75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2.75" customHeight="1">
      <c r="A435" s="69"/>
      <c r="B435" s="69"/>
      <c r="C435" s="69"/>
      <c r="D435" s="69"/>
      <c r="E435" s="69"/>
      <c r="F435" s="69"/>
      <c r="G435" s="75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2.75" customHeight="1">
      <c r="A436" s="69"/>
      <c r="B436" s="69"/>
      <c r="C436" s="69"/>
      <c r="D436" s="69"/>
      <c r="E436" s="69"/>
      <c r="F436" s="69"/>
      <c r="G436" s="75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2.75" customHeight="1">
      <c r="A437" s="69"/>
      <c r="B437" s="69"/>
      <c r="C437" s="69"/>
      <c r="D437" s="69"/>
      <c r="E437" s="69"/>
      <c r="F437" s="69"/>
      <c r="G437" s="75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2.75" customHeight="1">
      <c r="A438" s="69"/>
      <c r="B438" s="69"/>
      <c r="C438" s="69"/>
      <c r="D438" s="69"/>
      <c r="E438" s="69"/>
      <c r="F438" s="69"/>
      <c r="G438" s="75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2.75" customHeight="1">
      <c r="A439" s="69"/>
      <c r="B439" s="69"/>
      <c r="C439" s="69"/>
      <c r="D439" s="69"/>
      <c r="E439" s="69"/>
      <c r="F439" s="69"/>
      <c r="G439" s="75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2.75" customHeight="1">
      <c r="A440" s="69"/>
      <c r="B440" s="69"/>
      <c r="C440" s="69"/>
      <c r="D440" s="69"/>
      <c r="E440" s="69"/>
      <c r="F440" s="69"/>
      <c r="G440" s="75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2.75" customHeight="1">
      <c r="A441" s="69"/>
      <c r="B441" s="69"/>
      <c r="C441" s="69"/>
      <c r="D441" s="69"/>
      <c r="E441" s="69"/>
      <c r="F441" s="69"/>
      <c r="G441" s="75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2.75" customHeight="1">
      <c r="A442" s="69"/>
      <c r="B442" s="69"/>
      <c r="C442" s="69"/>
      <c r="D442" s="69"/>
      <c r="E442" s="69"/>
      <c r="F442" s="69"/>
      <c r="G442" s="75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2.75" customHeight="1">
      <c r="A443" s="69"/>
      <c r="B443" s="69"/>
      <c r="C443" s="69"/>
      <c r="D443" s="69"/>
      <c r="E443" s="69"/>
      <c r="F443" s="69"/>
      <c r="G443" s="75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2.75" customHeight="1">
      <c r="A444" s="69"/>
      <c r="B444" s="69"/>
      <c r="C444" s="69"/>
      <c r="D444" s="69"/>
      <c r="E444" s="69"/>
      <c r="F444" s="69"/>
      <c r="G444" s="75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2.75" customHeight="1">
      <c r="A445" s="69"/>
      <c r="B445" s="69"/>
      <c r="C445" s="69"/>
      <c r="D445" s="69"/>
      <c r="E445" s="69"/>
      <c r="F445" s="69"/>
      <c r="G445" s="75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2.75" customHeight="1">
      <c r="A446" s="69"/>
      <c r="B446" s="69"/>
      <c r="C446" s="69"/>
      <c r="D446" s="69"/>
      <c r="E446" s="69"/>
      <c r="F446" s="69"/>
      <c r="G446" s="75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2.75" customHeight="1">
      <c r="A447" s="69"/>
      <c r="B447" s="69"/>
      <c r="C447" s="69"/>
      <c r="D447" s="69"/>
      <c r="E447" s="69"/>
      <c r="F447" s="69"/>
      <c r="G447" s="75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2.75" customHeight="1">
      <c r="A448" s="69"/>
      <c r="B448" s="69"/>
      <c r="C448" s="69"/>
      <c r="D448" s="69"/>
      <c r="E448" s="69"/>
      <c r="F448" s="69"/>
      <c r="G448" s="75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2.75" customHeight="1">
      <c r="A449" s="69"/>
      <c r="B449" s="69"/>
      <c r="C449" s="69"/>
      <c r="D449" s="69"/>
      <c r="E449" s="69"/>
      <c r="F449" s="69"/>
      <c r="G449" s="75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2.75" customHeight="1">
      <c r="A450" s="69"/>
      <c r="B450" s="69"/>
      <c r="C450" s="69"/>
      <c r="D450" s="69"/>
      <c r="E450" s="69"/>
      <c r="F450" s="69"/>
      <c r="G450" s="75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2.75" customHeight="1">
      <c r="A451" s="69"/>
      <c r="B451" s="69"/>
      <c r="C451" s="69"/>
      <c r="D451" s="69"/>
      <c r="E451" s="69"/>
      <c r="F451" s="69"/>
      <c r="G451" s="75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2.75" customHeight="1">
      <c r="A452" s="69"/>
      <c r="B452" s="69"/>
      <c r="C452" s="69"/>
      <c r="D452" s="69"/>
      <c r="E452" s="69"/>
      <c r="F452" s="69"/>
      <c r="G452" s="75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2.75" customHeight="1">
      <c r="A453" s="69"/>
      <c r="B453" s="69"/>
      <c r="C453" s="69"/>
      <c r="D453" s="69"/>
      <c r="E453" s="69"/>
      <c r="F453" s="69"/>
      <c r="G453" s="75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2.75" customHeight="1">
      <c r="A454" s="69"/>
      <c r="B454" s="69"/>
      <c r="C454" s="69"/>
      <c r="D454" s="69"/>
      <c r="E454" s="69"/>
      <c r="F454" s="69"/>
      <c r="G454" s="75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2.75" customHeight="1">
      <c r="A455" s="69"/>
      <c r="B455" s="69"/>
      <c r="C455" s="69"/>
      <c r="D455" s="69"/>
      <c r="E455" s="69"/>
      <c r="F455" s="69"/>
      <c r="G455" s="75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2.75" customHeight="1">
      <c r="A456" s="69"/>
      <c r="B456" s="69"/>
      <c r="C456" s="69"/>
      <c r="D456" s="69"/>
      <c r="E456" s="69"/>
      <c r="F456" s="69"/>
      <c r="G456" s="75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2.75" customHeight="1">
      <c r="A457" s="69"/>
      <c r="B457" s="69"/>
      <c r="C457" s="69"/>
      <c r="D457" s="69"/>
      <c r="E457" s="69"/>
      <c r="F457" s="69"/>
      <c r="G457" s="75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2.75" customHeight="1">
      <c r="A458" s="69"/>
      <c r="B458" s="69"/>
      <c r="C458" s="69"/>
      <c r="D458" s="69"/>
      <c r="E458" s="69"/>
      <c r="F458" s="69"/>
      <c r="G458" s="75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2.75" customHeight="1">
      <c r="A459" s="69"/>
      <c r="B459" s="69"/>
      <c r="C459" s="69"/>
      <c r="D459" s="69"/>
      <c r="E459" s="69"/>
      <c r="F459" s="69"/>
      <c r="G459" s="75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2.75" customHeight="1">
      <c r="A460" s="69"/>
      <c r="B460" s="69"/>
      <c r="C460" s="69"/>
      <c r="D460" s="69"/>
      <c r="E460" s="69"/>
      <c r="F460" s="69"/>
      <c r="G460" s="75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2.75" customHeight="1">
      <c r="A461" s="69"/>
      <c r="B461" s="69"/>
      <c r="C461" s="69"/>
      <c r="D461" s="69"/>
      <c r="E461" s="69"/>
      <c r="F461" s="69"/>
      <c r="G461" s="75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2.75" customHeight="1">
      <c r="A462" s="69"/>
      <c r="B462" s="69"/>
      <c r="C462" s="69"/>
      <c r="D462" s="69"/>
      <c r="E462" s="69"/>
      <c r="F462" s="69"/>
      <c r="G462" s="75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2.75" customHeight="1">
      <c r="A463" s="69"/>
      <c r="B463" s="69"/>
      <c r="C463" s="69"/>
      <c r="D463" s="69"/>
      <c r="E463" s="69"/>
      <c r="F463" s="69"/>
      <c r="G463" s="75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2.75" customHeight="1">
      <c r="A464" s="69"/>
      <c r="B464" s="69"/>
      <c r="C464" s="69"/>
      <c r="D464" s="69"/>
      <c r="E464" s="69"/>
      <c r="F464" s="69"/>
      <c r="G464" s="75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2.75" customHeight="1">
      <c r="A465" s="69"/>
      <c r="B465" s="69"/>
      <c r="C465" s="69"/>
      <c r="D465" s="69"/>
      <c r="E465" s="69"/>
      <c r="F465" s="69"/>
      <c r="G465" s="75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2.75" customHeight="1">
      <c r="A466" s="69"/>
      <c r="B466" s="69"/>
      <c r="C466" s="69"/>
      <c r="D466" s="69"/>
      <c r="E466" s="69"/>
      <c r="F466" s="69"/>
      <c r="G466" s="75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2.75" customHeight="1">
      <c r="A467" s="69"/>
      <c r="B467" s="69"/>
      <c r="C467" s="69"/>
      <c r="D467" s="69"/>
      <c r="E467" s="69"/>
      <c r="F467" s="69"/>
      <c r="G467" s="75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2.75" customHeight="1">
      <c r="A468" s="69"/>
      <c r="B468" s="69"/>
      <c r="C468" s="69"/>
      <c r="D468" s="69"/>
      <c r="E468" s="69"/>
      <c r="F468" s="69"/>
      <c r="G468" s="75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2.75" customHeight="1">
      <c r="A469" s="69"/>
      <c r="B469" s="69"/>
      <c r="C469" s="69"/>
      <c r="D469" s="69"/>
      <c r="E469" s="69"/>
      <c r="F469" s="69"/>
      <c r="G469" s="75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2.75" customHeight="1">
      <c r="A470" s="69"/>
      <c r="B470" s="69"/>
      <c r="C470" s="69"/>
      <c r="D470" s="69"/>
      <c r="E470" s="69"/>
      <c r="F470" s="69"/>
      <c r="G470" s="75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2.75" customHeight="1">
      <c r="A471" s="69"/>
      <c r="B471" s="69"/>
      <c r="C471" s="69"/>
      <c r="D471" s="69"/>
      <c r="E471" s="69"/>
      <c r="F471" s="69"/>
      <c r="G471" s="75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2.75" customHeight="1">
      <c r="A472" s="69"/>
      <c r="B472" s="69"/>
      <c r="C472" s="69"/>
      <c r="D472" s="69"/>
      <c r="E472" s="69"/>
      <c r="F472" s="69"/>
      <c r="G472" s="75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2.75" customHeight="1">
      <c r="A473" s="69"/>
      <c r="B473" s="69"/>
      <c r="C473" s="69"/>
      <c r="D473" s="69"/>
      <c r="E473" s="69"/>
      <c r="F473" s="69"/>
      <c r="G473" s="75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2.75" customHeight="1">
      <c r="A474" s="69"/>
      <c r="B474" s="69"/>
      <c r="C474" s="69"/>
      <c r="D474" s="69"/>
      <c r="E474" s="69"/>
      <c r="F474" s="69"/>
      <c r="G474" s="75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2.75" customHeight="1">
      <c r="A475" s="69"/>
      <c r="B475" s="69"/>
      <c r="C475" s="69"/>
      <c r="D475" s="69"/>
      <c r="E475" s="69"/>
      <c r="F475" s="69"/>
      <c r="G475" s="75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2.75" customHeight="1">
      <c r="A476" s="69"/>
      <c r="B476" s="69"/>
      <c r="C476" s="69"/>
      <c r="D476" s="69"/>
      <c r="E476" s="69"/>
      <c r="F476" s="69"/>
      <c r="G476" s="75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2.75" customHeight="1">
      <c r="A477" s="69"/>
      <c r="B477" s="69"/>
      <c r="C477" s="69"/>
      <c r="D477" s="69"/>
      <c r="E477" s="69"/>
      <c r="F477" s="69"/>
      <c r="G477" s="75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2.75" customHeight="1">
      <c r="A478" s="69"/>
      <c r="B478" s="69"/>
      <c r="C478" s="69"/>
      <c r="D478" s="69"/>
      <c r="E478" s="69"/>
      <c r="F478" s="69"/>
      <c r="G478" s="75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2.75" customHeight="1">
      <c r="A479" s="69"/>
      <c r="B479" s="69"/>
      <c r="C479" s="69"/>
      <c r="D479" s="69"/>
      <c r="E479" s="69"/>
      <c r="F479" s="69"/>
      <c r="G479" s="75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2.75" customHeight="1">
      <c r="A480" s="69"/>
      <c r="B480" s="69"/>
      <c r="C480" s="69"/>
      <c r="D480" s="69"/>
      <c r="E480" s="69"/>
      <c r="F480" s="69"/>
      <c r="G480" s="75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2.75" customHeight="1">
      <c r="A481" s="69"/>
      <c r="B481" s="69"/>
      <c r="C481" s="69"/>
      <c r="D481" s="69"/>
      <c r="E481" s="69"/>
      <c r="F481" s="69"/>
      <c r="G481" s="75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2.75" customHeight="1">
      <c r="A482" s="69"/>
      <c r="B482" s="69"/>
      <c r="C482" s="69"/>
      <c r="D482" s="69"/>
      <c r="E482" s="69"/>
      <c r="F482" s="69"/>
      <c r="G482" s="75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2.75" customHeight="1">
      <c r="A483" s="69"/>
      <c r="B483" s="69"/>
      <c r="C483" s="69"/>
      <c r="D483" s="69"/>
      <c r="E483" s="69"/>
      <c r="F483" s="69"/>
      <c r="G483" s="75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2.75" customHeight="1">
      <c r="A484" s="69"/>
      <c r="B484" s="69"/>
      <c r="C484" s="69"/>
      <c r="D484" s="69"/>
      <c r="E484" s="69"/>
      <c r="F484" s="69"/>
      <c r="G484" s="75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2.75" customHeight="1">
      <c r="A485" s="69"/>
      <c r="B485" s="69"/>
      <c r="C485" s="69"/>
      <c r="D485" s="69"/>
      <c r="E485" s="69"/>
      <c r="F485" s="69"/>
      <c r="G485" s="75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2.75" customHeight="1">
      <c r="A486" s="69"/>
      <c r="B486" s="69"/>
      <c r="C486" s="69"/>
      <c r="D486" s="69"/>
      <c r="E486" s="69"/>
      <c r="F486" s="69"/>
      <c r="G486" s="75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2.75" customHeight="1">
      <c r="A487" s="69"/>
      <c r="B487" s="69"/>
      <c r="C487" s="69"/>
      <c r="D487" s="69"/>
      <c r="E487" s="69"/>
      <c r="F487" s="69"/>
      <c r="G487" s="75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2.75" customHeight="1">
      <c r="A488" s="69"/>
      <c r="B488" s="69"/>
      <c r="C488" s="69"/>
      <c r="D488" s="69"/>
      <c r="E488" s="69"/>
      <c r="F488" s="69"/>
      <c r="G488" s="75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2.75" customHeight="1">
      <c r="A489" s="69"/>
      <c r="B489" s="69"/>
      <c r="C489" s="69"/>
      <c r="D489" s="69"/>
      <c r="E489" s="69"/>
      <c r="F489" s="69"/>
      <c r="G489" s="75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2.75" customHeight="1">
      <c r="A490" s="69"/>
      <c r="B490" s="69"/>
      <c r="C490" s="69"/>
      <c r="D490" s="69"/>
      <c r="E490" s="69"/>
      <c r="F490" s="69"/>
      <c r="G490" s="75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2.75" customHeight="1">
      <c r="A491" s="69"/>
      <c r="B491" s="69"/>
      <c r="C491" s="69"/>
      <c r="D491" s="69"/>
      <c r="E491" s="69"/>
      <c r="F491" s="69"/>
      <c r="G491" s="75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2.75" customHeight="1">
      <c r="A492" s="69"/>
      <c r="B492" s="69"/>
      <c r="C492" s="69"/>
      <c r="D492" s="69"/>
      <c r="E492" s="69"/>
      <c r="F492" s="69"/>
      <c r="G492" s="75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2.75" customHeight="1">
      <c r="A493" s="69"/>
      <c r="B493" s="69"/>
      <c r="C493" s="69"/>
      <c r="D493" s="69"/>
      <c r="E493" s="69"/>
      <c r="F493" s="69"/>
      <c r="G493" s="75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2.75" customHeight="1">
      <c r="A494" s="69"/>
      <c r="B494" s="69"/>
      <c r="C494" s="69"/>
      <c r="D494" s="69"/>
      <c r="E494" s="69"/>
      <c r="F494" s="69"/>
      <c r="G494" s="75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2.75" customHeight="1">
      <c r="A495" s="69"/>
      <c r="B495" s="69"/>
      <c r="C495" s="69"/>
      <c r="D495" s="69"/>
      <c r="E495" s="69"/>
      <c r="F495" s="69"/>
      <c r="G495" s="75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2.75" customHeight="1">
      <c r="A496" s="69"/>
      <c r="B496" s="69"/>
      <c r="C496" s="69"/>
      <c r="D496" s="69"/>
      <c r="E496" s="69"/>
      <c r="F496" s="69"/>
      <c r="G496" s="75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2.75" customHeight="1">
      <c r="A497" s="69"/>
      <c r="B497" s="69"/>
      <c r="C497" s="69"/>
      <c r="D497" s="69"/>
      <c r="E497" s="69"/>
      <c r="F497" s="69"/>
      <c r="G497" s="75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2.75" customHeight="1">
      <c r="A498" s="69"/>
      <c r="B498" s="69"/>
      <c r="C498" s="69"/>
      <c r="D498" s="69"/>
      <c r="E498" s="69"/>
      <c r="F498" s="69"/>
      <c r="G498" s="75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2.75" customHeight="1">
      <c r="A499" s="69"/>
      <c r="B499" s="69"/>
      <c r="C499" s="69"/>
      <c r="D499" s="69"/>
      <c r="E499" s="69"/>
      <c r="F499" s="69"/>
      <c r="G499" s="75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2.75" customHeight="1">
      <c r="A500" s="69"/>
      <c r="B500" s="69"/>
      <c r="C500" s="69"/>
      <c r="D500" s="69"/>
      <c r="E500" s="69"/>
      <c r="F500" s="69"/>
      <c r="G500" s="75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2.75" customHeight="1">
      <c r="A501" s="69"/>
      <c r="B501" s="69"/>
      <c r="C501" s="69"/>
      <c r="D501" s="69"/>
      <c r="E501" s="69"/>
      <c r="F501" s="69"/>
      <c r="G501" s="75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2.75" customHeight="1">
      <c r="A502" s="69"/>
      <c r="B502" s="69"/>
      <c r="C502" s="69"/>
      <c r="D502" s="69"/>
      <c r="E502" s="69"/>
      <c r="F502" s="69"/>
      <c r="G502" s="75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2.75" customHeight="1">
      <c r="A503" s="69"/>
      <c r="B503" s="69"/>
      <c r="C503" s="69"/>
      <c r="D503" s="69"/>
      <c r="E503" s="69"/>
      <c r="F503" s="69"/>
      <c r="G503" s="75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2.75" customHeight="1">
      <c r="A504" s="69"/>
      <c r="B504" s="69"/>
      <c r="C504" s="69"/>
      <c r="D504" s="69"/>
      <c r="E504" s="69"/>
      <c r="F504" s="69"/>
      <c r="G504" s="75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2.75" customHeight="1">
      <c r="A505" s="69"/>
      <c r="B505" s="69"/>
      <c r="C505" s="69"/>
      <c r="D505" s="69"/>
      <c r="E505" s="69"/>
      <c r="F505" s="69"/>
      <c r="G505" s="75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2.75" customHeight="1">
      <c r="A506" s="69"/>
      <c r="B506" s="69"/>
      <c r="C506" s="69"/>
      <c r="D506" s="69"/>
      <c r="E506" s="69"/>
      <c r="F506" s="69"/>
      <c r="G506" s="75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2.75" customHeight="1">
      <c r="A507" s="69"/>
      <c r="B507" s="69"/>
      <c r="C507" s="69"/>
      <c r="D507" s="69"/>
      <c r="E507" s="69"/>
      <c r="F507" s="69"/>
      <c r="G507" s="75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2.75" customHeight="1">
      <c r="A508" s="69"/>
      <c r="B508" s="69"/>
      <c r="C508" s="69"/>
      <c r="D508" s="69"/>
      <c r="E508" s="69"/>
      <c r="F508" s="69"/>
      <c r="G508" s="75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2.75" customHeight="1">
      <c r="A509" s="69"/>
      <c r="B509" s="69"/>
      <c r="C509" s="69"/>
      <c r="D509" s="69"/>
      <c r="E509" s="69"/>
      <c r="F509" s="69"/>
      <c r="G509" s="75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2.75" customHeight="1">
      <c r="A510" s="69"/>
      <c r="B510" s="69"/>
      <c r="C510" s="69"/>
      <c r="D510" s="69"/>
      <c r="E510" s="69"/>
      <c r="F510" s="69"/>
      <c r="G510" s="75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2.75" customHeight="1">
      <c r="A511" s="69"/>
      <c r="B511" s="69"/>
      <c r="C511" s="69"/>
      <c r="D511" s="69"/>
      <c r="E511" s="69"/>
      <c r="F511" s="69"/>
      <c r="G511" s="75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2.75" customHeight="1">
      <c r="A512" s="69"/>
      <c r="B512" s="69"/>
      <c r="C512" s="69"/>
      <c r="D512" s="69"/>
      <c r="E512" s="69"/>
      <c r="F512" s="69"/>
      <c r="G512" s="75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2.75" customHeight="1">
      <c r="A513" s="69"/>
      <c r="B513" s="69"/>
      <c r="C513" s="69"/>
      <c r="D513" s="69"/>
      <c r="E513" s="69"/>
      <c r="F513" s="69"/>
      <c r="G513" s="75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2.75" customHeight="1">
      <c r="A514" s="69"/>
      <c r="B514" s="69"/>
      <c r="C514" s="69"/>
      <c r="D514" s="69"/>
      <c r="E514" s="69"/>
      <c r="F514" s="69"/>
      <c r="G514" s="75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2.75" customHeight="1">
      <c r="A515" s="69"/>
      <c r="B515" s="69"/>
      <c r="C515" s="69"/>
      <c r="D515" s="69"/>
      <c r="E515" s="69"/>
      <c r="F515" s="69"/>
      <c r="G515" s="75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2.75" customHeight="1">
      <c r="A516" s="69"/>
      <c r="B516" s="69"/>
      <c r="C516" s="69"/>
      <c r="D516" s="69"/>
      <c r="E516" s="69"/>
      <c r="F516" s="69"/>
      <c r="G516" s="75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2.75" customHeight="1">
      <c r="A517" s="69"/>
      <c r="B517" s="69"/>
      <c r="C517" s="69"/>
      <c r="D517" s="69"/>
      <c r="E517" s="69"/>
      <c r="F517" s="69"/>
      <c r="G517" s="75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2.75" customHeight="1">
      <c r="A518" s="69"/>
      <c r="B518" s="69"/>
      <c r="C518" s="69"/>
      <c r="D518" s="69"/>
      <c r="E518" s="69"/>
      <c r="F518" s="69"/>
      <c r="G518" s="75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2.75" customHeight="1">
      <c r="A519" s="69"/>
      <c r="B519" s="69"/>
      <c r="C519" s="69"/>
      <c r="D519" s="69"/>
      <c r="E519" s="69"/>
      <c r="F519" s="69"/>
      <c r="G519" s="75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2.75" customHeight="1">
      <c r="A520" s="69"/>
      <c r="B520" s="69"/>
      <c r="C520" s="69"/>
      <c r="D520" s="69"/>
      <c r="E520" s="69"/>
      <c r="F520" s="69"/>
      <c r="G520" s="75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2.75" customHeight="1">
      <c r="A521" s="69"/>
      <c r="B521" s="69"/>
      <c r="C521" s="69"/>
      <c r="D521" s="69"/>
      <c r="E521" s="69"/>
      <c r="F521" s="69"/>
      <c r="G521" s="75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2.75" customHeight="1">
      <c r="A522" s="69"/>
      <c r="B522" s="69"/>
      <c r="C522" s="69"/>
      <c r="D522" s="69"/>
      <c r="E522" s="69"/>
      <c r="F522" s="69"/>
      <c r="G522" s="75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2.75" customHeight="1">
      <c r="A523" s="69"/>
      <c r="B523" s="69"/>
      <c r="C523" s="69"/>
      <c r="D523" s="69"/>
      <c r="E523" s="69"/>
      <c r="F523" s="69"/>
      <c r="G523" s="75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2.75" customHeight="1">
      <c r="A524" s="69"/>
      <c r="B524" s="69"/>
      <c r="C524" s="69"/>
      <c r="D524" s="69"/>
      <c r="E524" s="69"/>
      <c r="F524" s="69"/>
      <c r="G524" s="75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2.75" customHeight="1">
      <c r="A525" s="69"/>
      <c r="B525" s="69"/>
      <c r="C525" s="69"/>
      <c r="D525" s="69"/>
      <c r="E525" s="69"/>
      <c r="F525" s="69"/>
      <c r="G525" s="75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2.75" customHeight="1">
      <c r="A526" s="69"/>
      <c r="B526" s="69"/>
      <c r="C526" s="69"/>
      <c r="D526" s="69"/>
      <c r="E526" s="69"/>
      <c r="F526" s="69"/>
      <c r="G526" s="75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2.75" customHeight="1">
      <c r="A527" s="69"/>
      <c r="B527" s="69"/>
      <c r="C527" s="69"/>
      <c r="D527" s="69"/>
      <c r="E527" s="69"/>
      <c r="F527" s="69"/>
      <c r="G527" s="75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2.75" customHeight="1">
      <c r="A528" s="69"/>
      <c r="B528" s="69"/>
      <c r="C528" s="69"/>
      <c r="D528" s="69"/>
      <c r="E528" s="69"/>
      <c r="F528" s="69"/>
      <c r="G528" s="75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2.75" customHeight="1">
      <c r="A529" s="69"/>
      <c r="B529" s="69"/>
      <c r="C529" s="69"/>
      <c r="D529" s="69"/>
      <c r="E529" s="69"/>
      <c r="F529" s="69"/>
      <c r="G529" s="75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2.75" customHeight="1">
      <c r="A530" s="69"/>
      <c r="B530" s="69"/>
      <c r="C530" s="69"/>
      <c r="D530" s="69"/>
      <c r="E530" s="69"/>
      <c r="F530" s="69"/>
      <c r="G530" s="75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2.75" customHeight="1">
      <c r="A531" s="69"/>
      <c r="B531" s="69"/>
      <c r="C531" s="69"/>
      <c r="D531" s="69"/>
      <c r="E531" s="69"/>
      <c r="F531" s="69"/>
      <c r="G531" s="75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2.75" customHeight="1">
      <c r="A532" s="69"/>
      <c r="B532" s="69"/>
      <c r="C532" s="69"/>
      <c r="D532" s="69"/>
      <c r="E532" s="69"/>
      <c r="F532" s="69"/>
      <c r="G532" s="75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2.75" customHeight="1">
      <c r="A533" s="69"/>
      <c r="B533" s="69"/>
      <c r="C533" s="69"/>
      <c r="D533" s="69"/>
      <c r="E533" s="69"/>
      <c r="F533" s="69"/>
      <c r="G533" s="75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2.75" customHeight="1">
      <c r="A534" s="69"/>
      <c r="B534" s="69"/>
      <c r="C534" s="69"/>
      <c r="D534" s="69"/>
      <c r="E534" s="69"/>
      <c r="F534" s="69"/>
      <c r="G534" s="75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2.75" customHeight="1">
      <c r="A535" s="69"/>
      <c r="B535" s="69"/>
      <c r="C535" s="69"/>
      <c r="D535" s="69"/>
      <c r="E535" s="69"/>
      <c r="F535" s="69"/>
      <c r="G535" s="75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2.75" customHeight="1">
      <c r="A536" s="69"/>
      <c r="B536" s="69"/>
      <c r="C536" s="69"/>
      <c r="D536" s="69"/>
      <c r="E536" s="69"/>
      <c r="F536" s="69"/>
      <c r="G536" s="75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2.75" customHeight="1">
      <c r="A537" s="69"/>
      <c r="B537" s="69"/>
      <c r="C537" s="69"/>
      <c r="D537" s="69"/>
      <c r="E537" s="69"/>
      <c r="F537" s="69"/>
      <c r="G537" s="75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2.75" customHeight="1">
      <c r="A538" s="69"/>
      <c r="B538" s="69"/>
      <c r="C538" s="69"/>
      <c r="D538" s="69"/>
      <c r="E538" s="69"/>
      <c r="F538" s="69"/>
      <c r="G538" s="75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2.75" customHeight="1">
      <c r="A539" s="69"/>
      <c r="B539" s="69"/>
      <c r="C539" s="69"/>
      <c r="D539" s="69"/>
      <c r="E539" s="69"/>
      <c r="F539" s="69"/>
      <c r="G539" s="75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2.75" customHeight="1">
      <c r="A540" s="69"/>
      <c r="B540" s="69"/>
      <c r="C540" s="69"/>
      <c r="D540" s="69"/>
      <c r="E540" s="69"/>
      <c r="F540" s="69"/>
      <c r="G540" s="75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2.75" customHeight="1">
      <c r="A541" s="69"/>
      <c r="B541" s="69"/>
      <c r="C541" s="69"/>
      <c r="D541" s="69"/>
      <c r="E541" s="69"/>
      <c r="F541" s="69"/>
      <c r="G541" s="75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2.75" customHeight="1">
      <c r="A542" s="69"/>
      <c r="B542" s="69"/>
      <c r="C542" s="69"/>
      <c r="D542" s="69"/>
      <c r="E542" s="69"/>
      <c r="F542" s="69"/>
      <c r="G542" s="75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2.75" customHeight="1">
      <c r="A543" s="69"/>
      <c r="B543" s="69"/>
      <c r="C543" s="69"/>
      <c r="D543" s="69"/>
      <c r="E543" s="69"/>
      <c r="F543" s="69"/>
      <c r="G543" s="75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2.75" customHeight="1">
      <c r="A544" s="69"/>
      <c r="B544" s="69"/>
      <c r="C544" s="69"/>
      <c r="D544" s="69"/>
      <c r="E544" s="69"/>
      <c r="F544" s="69"/>
      <c r="G544" s="75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2.75" customHeight="1">
      <c r="A545" s="69"/>
      <c r="B545" s="69"/>
      <c r="C545" s="69"/>
      <c r="D545" s="69"/>
      <c r="E545" s="69"/>
      <c r="F545" s="69"/>
      <c r="G545" s="75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2.75" customHeight="1">
      <c r="A546" s="69"/>
      <c r="B546" s="69"/>
      <c r="C546" s="69"/>
      <c r="D546" s="69"/>
      <c r="E546" s="69"/>
      <c r="F546" s="69"/>
      <c r="G546" s="75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2.75" customHeight="1">
      <c r="A547" s="69"/>
      <c r="B547" s="69"/>
      <c r="C547" s="69"/>
      <c r="D547" s="69"/>
      <c r="E547" s="69"/>
      <c r="F547" s="69"/>
      <c r="G547" s="75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2.75" customHeight="1">
      <c r="A548" s="69"/>
      <c r="B548" s="69"/>
      <c r="C548" s="69"/>
      <c r="D548" s="69"/>
      <c r="E548" s="69"/>
      <c r="F548" s="69"/>
      <c r="G548" s="75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2.75" customHeight="1">
      <c r="A549" s="69"/>
      <c r="B549" s="69"/>
      <c r="C549" s="69"/>
      <c r="D549" s="69"/>
      <c r="E549" s="69"/>
      <c r="F549" s="69"/>
      <c r="G549" s="75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2.75" customHeight="1">
      <c r="A550" s="69"/>
      <c r="B550" s="69"/>
      <c r="C550" s="69"/>
      <c r="D550" s="69"/>
      <c r="E550" s="69"/>
      <c r="F550" s="69"/>
      <c r="G550" s="75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2.75" customHeight="1">
      <c r="A551" s="69"/>
      <c r="B551" s="69"/>
      <c r="C551" s="69"/>
      <c r="D551" s="69"/>
      <c r="E551" s="69"/>
      <c r="F551" s="69"/>
      <c r="G551" s="75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2.75" customHeight="1">
      <c r="A552" s="69"/>
      <c r="B552" s="69"/>
      <c r="C552" s="69"/>
      <c r="D552" s="69"/>
      <c r="E552" s="69"/>
      <c r="F552" s="69"/>
      <c r="G552" s="75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2.75" customHeight="1">
      <c r="A553" s="69"/>
      <c r="B553" s="69"/>
      <c r="C553" s="69"/>
      <c r="D553" s="69"/>
      <c r="E553" s="69"/>
      <c r="F553" s="69"/>
      <c r="G553" s="75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2.75" customHeight="1">
      <c r="A554" s="69"/>
      <c r="B554" s="69"/>
      <c r="C554" s="69"/>
      <c r="D554" s="69"/>
      <c r="E554" s="69"/>
      <c r="F554" s="69"/>
      <c r="G554" s="75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2.75" customHeight="1">
      <c r="A555" s="69"/>
      <c r="B555" s="69"/>
      <c r="C555" s="69"/>
      <c r="D555" s="69"/>
      <c r="E555" s="69"/>
      <c r="F555" s="69"/>
      <c r="G555" s="75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2.75" customHeight="1">
      <c r="A556" s="69"/>
      <c r="B556" s="69"/>
      <c r="C556" s="69"/>
      <c r="D556" s="69"/>
      <c r="E556" s="69"/>
      <c r="F556" s="69"/>
      <c r="G556" s="75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2.75" customHeight="1">
      <c r="A557" s="69"/>
      <c r="B557" s="69"/>
      <c r="C557" s="69"/>
      <c r="D557" s="69"/>
      <c r="E557" s="69"/>
      <c r="F557" s="69"/>
      <c r="G557" s="75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2.75" customHeight="1">
      <c r="A558" s="69"/>
      <c r="B558" s="69"/>
      <c r="C558" s="69"/>
      <c r="D558" s="69"/>
      <c r="E558" s="69"/>
      <c r="F558" s="69"/>
      <c r="G558" s="75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2.75" customHeight="1">
      <c r="A559" s="69"/>
      <c r="B559" s="69"/>
      <c r="C559" s="69"/>
      <c r="D559" s="69"/>
      <c r="E559" s="69"/>
      <c r="F559" s="69"/>
      <c r="G559" s="75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2.75" customHeight="1">
      <c r="A560" s="69"/>
      <c r="B560" s="69"/>
      <c r="C560" s="69"/>
      <c r="D560" s="69"/>
      <c r="E560" s="69"/>
      <c r="F560" s="69"/>
      <c r="G560" s="75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2.75" customHeight="1">
      <c r="A561" s="69"/>
      <c r="B561" s="69"/>
      <c r="C561" s="69"/>
      <c r="D561" s="69"/>
      <c r="E561" s="69"/>
      <c r="F561" s="69"/>
      <c r="G561" s="75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2.75" customHeight="1">
      <c r="A562" s="69"/>
      <c r="B562" s="69"/>
      <c r="C562" s="69"/>
      <c r="D562" s="69"/>
      <c r="E562" s="69"/>
      <c r="F562" s="69"/>
      <c r="G562" s="75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2.75" customHeight="1">
      <c r="A563" s="69"/>
      <c r="B563" s="69"/>
      <c r="C563" s="69"/>
      <c r="D563" s="69"/>
      <c r="E563" s="69"/>
      <c r="F563" s="69"/>
      <c r="G563" s="75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2.75" customHeight="1">
      <c r="A564" s="69"/>
      <c r="B564" s="69"/>
      <c r="C564" s="69"/>
      <c r="D564" s="69"/>
      <c r="E564" s="69"/>
      <c r="F564" s="69"/>
      <c r="G564" s="75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2.75" customHeight="1">
      <c r="A565" s="69"/>
      <c r="B565" s="69"/>
      <c r="C565" s="69"/>
      <c r="D565" s="69"/>
      <c r="E565" s="69"/>
      <c r="F565" s="69"/>
      <c r="G565" s="75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2.75" customHeight="1">
      <c r="A566" s="69"/>
      <c r="B566" s="69"/>
      <c r="C566" s="69"/>
      <c r="D566" s="69"/>
      <c r="E566" s="69"/>
      <c r="F566" s="69"/>
      <c r="G566" s="75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2.75" customHeight="1">
      <c r="A567" s="69"/>
      <c r="B567" s="69"/>
      <c r="C567" s="69"/>
      <c r="D567" s="69"/>
      <c r="E567" s="69"/>
      <c r="F567" s="69"/>
      <c r="G567" s="75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2.75" customHeight="1">
      <c r="A568" s="69"/>
      <c r="B568" s="69"/>
      <c r="C568" s="69"/>
      <c r="D568" s="69"/>
      <c r="E568" s="69"/>
      <c r="F568" s="69"/>
      <c r="G568" s="75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2.75" customHeight="1">
      <c r="A569" s="69"/>
      <c r="B569" s="69"/>
      <c r="C569" s="69"/>
      <c r="D569" s="69"/>
      <c r="E569" s="69"/>
      <c r="F569" s="69"/>
      <c r="G569" s="75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2.75" customHeight="1">
      <c r="A570" s="69"/>
      <c r="B570" s="69"/>
      <c r="C570" s="69"/>
      <c r="D570" s="69"/>
      <c r="E570" s="69"/>
      <c r="F570" s="69"/>
      <c r="G570" s="75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2.75" customHeight="1">
      <c r="A571" s="69"/>
      <c r="B571" s="69"/>
      <c r="C571" s="69"/>
      <c r="D571" s="69"/>
      <c r="E571" s="69"/>
      <c r="F571" s="69"/>
      <c r="G571" s="75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2.75" customHeight="1">
      <c r="A572" s="69"/>
      <c r="B572" s="69"/>
      <c r="C572" s="69"/>
      <c r="D572" s="69"/>
      <c r="E572" s="69"/>
      <c r="F572" s="69"/>
      <c r="G572" s="75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2.75" customHeight="1">
      <c r="A573" s="69"/>
      <c r="B573" s="69"/>
      <c r="C573" s="69"/>
      <c r="D573" s="69"/>
      <c r="E573" s="69"/>
      <c r="F573" s="69"/>
      <c r="G573" s="75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2.75" customHeight="1">
      <c r="A574" s="69"/>
      <c r="B574" s="69"/>
      <c r="C574" s="69"/>
      <c r="D574" s="69"/>
      <c r="E574" s="69"/>
      <c r="F574" s="69"/>
      <c r="G574" s="75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2.75" customHeight="1">
      <c r="A575" s="69"/>
      <c r="B575" s="69"/>
      <c r="C575" s="69"/>
      <c r="D575" s="69"/>
      <c r="E575" s="69"/>
      <c r="F575" s="69"/>
      <c r="G575" s="75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2.75" customHeight="1">
      <c r="A576" s="69"/>
      <c r="B576" s="69"/>
      <c r="C576" s="69"/>
      <c r="D576" s="69"/>
      <c r="E576" s="69"/>
      <c r="F576" s="69"/>
      <c r="G576" s="75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2.75" customHeight="1">
      <c r="A577" s="69"/>
      <c r="B577" s="69"/>
      <c r="C577" s="69"/>
      <c r="D577" s="69"/>
      <c r="E577" s="69"/>
      <c r="F577" s="69"/>
      <c r="G577" s="75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2.75" customHeight="1">
      <c r="A578" s="69"/>
      <c r="B578" s="69"/>
      <c r="C578" s="69"/>
      <c r="D578" s="69"/>
      <c r="E578" s="69"/>
      <c r="F578" s="69"/>
      <c r="G578" s="75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2.75" customHeight="1">
      <c r="A579" s="69"/>
      <c r="B579" s="69"/>
      <c r="C579" s="69"/>
      <c r="D579" s="69"/>
      <c r="E579" s="69"/>
      <c r="F579" s="69"/>
      <c r="G579" s="75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2.75" customHeight="1">
      <c r="A580" s="69"/>
      <c r="B580" s="69"/>
      <c r="C580" s="69"/>
      <c r="D580" s="69"/>
      <c r="E580" s="69"/>
      <c r="F580" s="69"/>
      <c r="G580" s="75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2.75" customHeight="1">
      <c r="A581" s="69"/>
      <c r="B581" s="69"/>
      <c r="C581" s="69"/>
      <c r="D581" s="69"/>
      <c r="E581" s="69"/>
      <c r="F581" s="69"/>
      <c r="G581" s="75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2.75" customHeight="1">
      <c r="A582" s="69"/>
      <c r="B582" s="69"/>
      <c r="C582" s="69"/>
      <c r="D582" s="69"/>
      <c r="E582" s="69"/>
      <c r="F582" s="69"/>
      <c r="G582" s="75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2.75" customHeight="1">
      <c r="A583" s="69"/>
      <c r="B583" s="69"/>
      <c r="C583" s="69"/>
      <c r="D583" s="69"/>
      <c r="E583" s="69"/>
      <c r="F583" s="69"/>
      <c r="G583" s="75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2.75" customHeight="1">
      <c r="A584" s="69"/>
      <c r="B584" s="69"/>
      <c r="C584" s="69"/>
      <c r="D584" s="69"/>
      <c r="E584" s="69"/>
      <c r="F584" s="69"/>
      <c r="G584" s="75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2.75" customHeight="1">
      <c r="A585" s="69"/>
      <c r="B585" s="69"/>
      <c r="C585" s="69"/>
      <c r="D585" s="69"/>
      <c r="E585" s="69"/>
      <c r="F585" s="69"/>
      <c r="G585" s="75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2.75" customHeight="1">
      <c r="A586" s="69"/>
      <c r="B586" s="69"/>
      <c r="C586" s="69"/>
      <c r="D586" s="69"/>
      <c r="E586" s="69"/>
      <c r="F586" s="69"/>
      <c r="G586" s="75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2.75" customHeight="1">
      <c r="A587" s="69"/>
      <c r="B587" s="69"/>
      <c r="C587" s="69"/>
      <c r="D587" s="69"/>
      <c r="E587" s="69"/>
      <c r="F587" s="69"/>
      <c r="G587" s="75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2.75" customHeight="1">
      <c r="A588" s="69"/>
      <c r="B588" s="69"/>
      <c r="C588" s="69"/>
      <c r="D588" s="69"/>
      <c r="E588" s="69"/>
      <c r="F588" s="69"/>
      <c r="G588" s="75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2.75" customHeight="1">
      <c r="A589" s="69"/>
      <c r="B589" s="69"/>
      <c r="C589" s="69"/>
      <c r="D589" s="69"/>
      <c r="E589" s="69"/>
      <c r="F589" s="69"/>
      <c r="G589" s="75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2.75" customHeight="1">
      <c r="A590" s="69"/>
      <c r="B590" s="69"/>
      <c r="C590" s="69"/>
      <c r="D590" s="69"/>
      <c r="E590" s="69"/>
      <c r="F590" s="69"/>
      <c r="G590" s="75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2.75" customHeight="1">
      <c r="A591" s="69"/>
      <c r="B591" s="69"/>
      <c r="C591" s="69"/>
      <c r="D591" s="69"/>
      <c r="E591" s="69"/>
      <c r="F591" s="69"/>
      <c r="G591" s="75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2.75" customHeight="1">
      <c r="A592" s="69"/>
      <c r="B592" s="69"/>
      <c r="C592" s="69"/>
      <c r="D592" s="69"/>
      <c r="E592" s="69"/>
      <c r="F592" s="69"/>
      <c r="G592" s="75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2.75" customHeight="1">
      <c r="A593" s="69"/>
      <c r="B593" s="69"/>
      <c r="C593" s="69"/>
      <c r="D593" s="69"/>
      <c r="E593" s="69"/>
      <c r="F593" s="69"/>
      <c r="G593" s="75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2.75" customHeight="1">
      <c r="A594" s="69"/>
      <c r="B594" s="69"/>
      <c r="C594" s="69"/>
      <c r="D594" s="69"/>
      <c r="E594" s="69"/>
      <c r="F594" s="69"/>
      <c r="G594" s="75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2.75" customHeight="1">
      <c r="A595" s="69"/>
      <c r="B595" s="69"/>
      <c r="C595" s="69"/>
      <c r="D595" s="69"/>
      <c r="E595" s="69"/>
      <c r="F595" s="69"/>
      <c r="G595" s="75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2.75" customHeight="1">
      <c r="A596" s="69"/>
      <c r="B596" s="69"/>
      <c r="C596" s="69"/>
      <c r="D596" s="69"/>
      <c r="E596" s="69"/>
      <c r="F596" s="69"/>
      <c r="G596" s="75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2.75" customHeight="1">
      <c r="A597" s="69"/>
      <c r="B597" s="69"/>
      <c r="C597" s="69"/>
      <c r="D597" s="69"/>
      <c r="E597" s="69"/>
      <c r="F597" s="69"/>
      <c r="G597" s="75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2.75" customHeight="1">
      <c r="A598" s="69"/>
      <c r="B598" s="69"/>
      <c r="C598" s="69"/>
      <c r="D598" s="69"/>
      <c r="E598" s="69"/>
      <c r="F598" s="69"/>
      <c r="G598" s="75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2.75" customHeight="1">
      <c r="A599" s="69"/>
      <c r="B599" s="69"/>
      <c r="C599" s="69"/>
      <c r="D599" s="69"/>
      <c r="E599" s="69"/>
      <c r="F599" s="69"/>
      <c r="G599" s="75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2.75" customHeight="1">
      <c r="A600" s="69"/>
      <c r="B600" s="69"/>
      <c r="C600" s="69"/>
      <c r="D600" s="69"/>
      <c r="E600" s="69"/>
      <c r="F600" s="69"/>
      <c r="G600" s="75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2.75" customHeight="1">
      <c r="A601" s="69"/>
      <c r="B601" s="69"/>
      <c r="C601" s="69"/>
      <c r="D601" s="69"/>
      <c r="E601" s="69"/>
      <c r="F601" s="69"/>
      <c r="G601" s="75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2.75" customHeight="1">
      <c r="A602" s="69"/>
      <c r="B602" s="69"/>
      <c r="C602" s="69"/>
      <c r="D602" s="69"/>
      <c r="E602" s="69"/>
      <c r="F602" s="69"/>
      <c r="G602" s="75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2.75" customHeight="1">
      <c r="A603" s="69"/>
      <c r="B603" s="69"/>
      <c r="C603" s="69"/>
      <c r="D603" s="69"/>
      <c r="E603" s="69"/>
      <c r="F603" s="69"/>
      <c r="G603" s="75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2.75" customHeight="1">
      <c r="A604" s="69"/>
      <c r="B604" s="69"/>
      <c r="C604" s="69"/>
      <c r="D604" s="69"/>
      <c r="E604" s="69"/>
      <c r="F604" s="69"/>
      <c r="G604" s="75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2.75" customHeight="1">
      <c r="A605" s="69"/>
      <c r="B605" s="69"/>
      <c r="C605" s="69"/>
      <c r="D605" s="69"/>
      <c r="E605" s="69"/>
      <c r="F605" s="69"/>
      <c r="G605" s="75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2.75" customHeight="1">
      <c r="A606" s="69"/>
      <c r="B606" s="69"/>
      <c r="C606" s="69"/>
      <c r="D606" s="69"/>
      <c r="E606" s="69"/>
      <c r="F606" s="69"/>
      <c r="G606" s="75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2.75" customHeight="1">
      <c r="A607" s="69"/>
      <c r="B607" s="69"/>
      <c r="C607" s="69"/>
      <c r="D607" s="69"/>
      <c r="E607" s="69"/>
      <c r="F607" s="69"/>
      <c r="G607" s="75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2.75" customHeight="1">
      <c r="A608" s="69"/>
      <c r="B608" s="69"/>
      <c r="C608" s="69"/>
      <c r="D608" s="69"/>
      <c r="E608" s="69"/>
      <c r="F608" s="69"/>
      <c r="G608" s="75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2.75" customHeight="1">
      <c r="A609" s="69"/>
      <c r="B609" s="69"/>
      <c r="C609" s="69"/>
      <c r="D609" s="69"/>
      <c r="E609" s="69"/>
      <c r="F609" s="69"/>
      <c r="G609" s="75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2.75" customHeight="1">
      <c r="A610" s="69"/>
      <c r="B610" s="69"/>
      <c r="C610" s="69"/>
      <c r="D610" s="69"/>
      <c r="E610" s="69"/>
      <c r="F610" s="69"/>
      <c r="G610" s="75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2.75" customHeight="1">
      <c r="A611" s="69"/>
      <c r="B611" s="69"/>
      <c r="C611" s="69"/>
      <c r="D611" s="69"/>
      <c r="E611" s="69"/>
      <c r="F611" s="69"/>
      <c r="G611" s="75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2.75" customHeight="1">
      <c r="A612" s="69"/>
      <c r="B612" s="69"/>
      <c r="C612" s="69"/>
      <c r="D612" s="69"/>
      <c r="E612" s="69"/>
      <c r="F612" s="69"/>
      <c r="G612" s="75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2.75" customHeight="1">
      <c r="A613" s="69"/>
      <c r="B613" s="69"/>
      <c r="C613" s="69"/>
      <c r="D613" s="69"/>
      <c r="E613" s="69"/>
      <c r="F613" s="69"/>
      <c r="G613" s="75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2.75" customHeight="1">
      <c r="A614" s="69"/>
      <c r="B614" s="69"/>
      <c r="C614" s="69"/>
      <c r="D614" s="69"/>
      <c r="E614" s="69"/>
      <c r="F614" s="69"/>
      <c r="G614" s="75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2.75" customHeight="1">
      <c r="A615" s="69"/>
      <c r="B615" s="69"/>
      <c r="C615" s="69"/>
      <c r="D615" s="69"/>
      <c r="E615" s="69"/>
      <c r="F615" s="69"/>
      <c r="G615" s="75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2.75" customHeight="1">
      <c r="A616" s="69"/>
      <c r="B616" s="69"/>
      <c r="C616" s="69"/>
      <c r="D616" s="69"/>
      <c r="E616" s="69"/>
      <c r="F616" s="69"/>
      <c r="G616" s="75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2.75" customHeight="1">
      <c r="A617" s="69"/>
      <c r="B617" s="69"/>
      <c r="C617" s="69"/>
      <c r="D617" s="69"/>
      <c r="E617" s="69"/>
      <c r="F617" s="69"/>
      <c r="G617" s="75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2.75" customHeight="1">
      <c r="A618" s="69"/>
      <c r="B618" s="69"/>
      <c r="C618" s="69"/>
      <c r="D618" s="69"/>
      <c r="E618" s="69"/>
      <c r="F618" s="69"/>
      <c r="G618" s="75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2.75" customHeight="1">
      <c r="A619" s="69"/>
      <c r="B619" s="69"/>
      <c r="C619" s="69"/>
      <c r="D619" s="69"/>
      <c r="E619" s="69"/>
      <c r="F619" s="69"/>
      <c r="G619" s="75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2.75" customHeight="1">
      <c r="A620" s="69"/>
      <c r="B620" s="69"/>
      <c r="C620" s="69"/>
      <c r="D620" s="69"/>
      <c r="E620" s="69"/>
      <c r="F620" s="69"/>
      <c r="G620" s="75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2.75" customHeight="1">
      <c r="A621" s="69"/>
      <c r="B621" s="69"/>
      <c r="C621" s="69"/>
      <c r="D621" s="69"/>
      <c r="E621" s="69"/>
      <c r="F621" s="69"/>
      <c r="G621" s="75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2.75" customHeight="1">
      <c r="A622" s="69"/>
      <c r="B622" s="69"/>
      <c r="C622" s="69"/>
      <c r="D622" s="69"/>
      <c r="E622" s="69"/>
      <c r="F622" s="69"/>
      <c r="G622" s="75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2.75" customHeight="1">
      <c r="A623" s="69"/>
      <c r="B623" s="69"/>
      <c r="C623" s="69"/>
      <c r="D623" s="69"/>
      <c r="E623" s="69"/>
      <c r="F623" s="69"/>
      <c r="G623" s="75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2.75" customHeight="1">
      <c r="A624" s="69"/>
      <c r="B624" s="69"/>
      <c r="C624" s="69"/>
      <c r="D624" s="69"/>
      <c r="E624" s="69"/>
      <c r="F624" s="69"/>
      <c r="G624" s="75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2.75" customHeight="1">
      <c r="A625" s="69"/>
      <c r="B625" s="69"/>
      <c r="C625" s="69"/>
      <c r="D625" s="69"/>
      <c r="E625" s="69"/>
      <c r="F625" s="69"/>
      <c r="G625" s="75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2.75" customHeight="1">
      <c r="A626" s="69"/>
      <c r="B626" s="69"/>
      <c r="C626" s="69"/>
      <c r="D626" s="69"/>
      <c r="E626" s="69"/>
      <c r="F626" s="69"/>
      <c r="G626" s="75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2.75" customHeight="1">
      <c r="A627" s="69"/>
      <c r="B627" s="69"/>
      <c r="C627" s="69"/>
      <c r="D627" s="69"/>
      <c r="E627" s="69"/>
      <c r="F627" s="69"/>
      <c r="G627" s="75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2.75" customHeight="1">
      <c r="A628" s="69"/>
      <c r="B628" s="69"/>
      <c r="C628" s="69"/>
      <c r="D628" s="69"/>
      <c r="E628" s="69"/>
      <c r="F628" s="69"/>
      <c r="G628" s="75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2.75" customHeight="1">
      <c r="A629" s="69"/>
      <c r="B629" s="69"/>
      <c r="C629" s="69"/>
      <c r="D629" s="69"/>
      <c r="E629" s="69"/>
      <c r="F629" s="69"/>
      <c r="G629" s="75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2.75" customHeight="1">
      <c r="A630" s="69"/>
      <c r="B630" s="69"/>
      <c r="C630" s="69"/>
      <c r="D630" s="69"/>
      <c r="E630" s="69"/>
      <c r="F630" s="69"/>
      <c r="G630" s="75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2.75" customHeight="1">
      <c r="A631" s="69"/>
      <c r="B631" s="69"/>
      <c r="C631" s="69"/>
      <c r="D631" s="69"/>
      <c r="E631" s="69"/>
      <c r="F631" s="69"/>
      <c r="G631" s="75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2.75" customHeight="1">
      <c r="A632" s="69"/>
      <c r="B632" s="69"/>
      <c r="C632" s="69"/>
      <c r="D632" s="69"/>
      <c r="E632" s="69"/>
      <c r="F632" s="69"/>
      <c r="G632" s="75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2.75" customHeight="1">
      <c r="A633" s="69"/>
      <c r="B633" s="69"/>
      <c r="C633" s="69"/>
      <c r="D633" s="69"/>
      <c r="E633" s="69"/>
      <c r="F633" s="69"/>
      <c r="G633" s="75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2.75" customHeight="1">
      <c r="A634" s="69"/>
      <c r="B634" s="69"/>
      <c r="C634" s="69"/>
      <c r="D634" s="69"/>
      <c r="E634" s="69"/>
      <c r="F634" s="69"/>
      <c r="G634" s="75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2.75" customHeight="1">
      <c r="A635" s="69"/>
      <c r="B635" s="69"/>
      <c r="C635" s="69"/>
      <c r="D635" s="69"/>
      <c r="E635" s="69"/>
      <c r="F635" s="69"/>
      <c r="G635" s="75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2.75" customHeight="1">
      <c r="A636" s="69"/>
      <c r="B636" s="69"/>
      <c r="C636" s="69"/>
      <c r="D636" s="69"/>
      <c r="E636" s="69"/>
      <c r="F636" s="69"/>
      <c r="G636" s="75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2.75" customHeight="1">
      <c r="A637" s="69"/>
      <c r="B637" s="69"/>
      <c r="C637" s="69"/>
      <c r="D637" s="69"/>
      <c r="E637" s="69"/>
      <c r="F637" s="69"/>
      <c r="G637" s="75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2.75" customHeight="1">
      <c r="A638" s="69"/>
      <c r="B638" s="69"/>
      <c r="C638" s="69"/>
      <c r="D638" s="69"/>
      <c r="E638" s="69"/>
      <c r="F638" s="69"/>
      <c r="G638" s="75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2.75" customHeight="1">
      <c r="A639" s="69"/>
      <c r="B639" s="69"/>
      <c r="C639" s="69"/>
      <c r="D639" s="69"/>
      <c r="E639" s="69"/>
      <c r="F639" s="69"/>
      <c r="G639" s="75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2.75" customHeight="1">
      <c r="A640" s="69"/>
      <c r="B640" s="69"/>
      <c r="C640" s="69"/>
      <c r="D640" s="69"/>
      <c r="E640" s="69"/>
      <c r="F640" s="69"/>
      <c r="G640" s="75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2.75" customHeight="1">
      <c r="A641" s="69"/>
      <c r="B641" s="69"/>
      <c r="C641" s="69"/>
      <c r="D641" s="69"/>
      <c r="E641" s="69"/>
      <c r="F641" s="69"/>
      <c r="G641" s="75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2.75" customHeight="1">
      <c r="A642" s="69"/>
      <c r="B642" s="69"/>
      <c r="C642" s="69"/>
      <c r="D642" s="69"/>
      <c r="E642" s="69"/>
      <c r="F642" s="69"/>
      <c r="G642" s="75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2.75" customHeight="1">
      <c r="A643" s="69"/>
      <c r="B643" s="69"/>
      <c r="C643" s="69"/>
      <c r="D643" s="69"/>
      <c r="E643" s="69"/>
      <c r="F643" s="69"/>
      <c r="G643" s="75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2.75" customHeight="1">
      <c r="A644" s="69"/>
      <c r="B644" s="69"/>
      <c r="C644" s="69"/>
      <c r="D644" s="69"/>
      <c r="E644" s="69"/>
      <c r="F644" s="69"/>
      <c r="G644" s="75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2.75" customHeight="1">
      <c r="A645" s="69"/>
      <c r="B645" s="69"/>
      <c r="C645" s="69"/>
      <c r="D645" s="69"/>
      <c r="E645" s="69"/>
      <c r="F645" s="69"/>
      <c r="G645" s="75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2.75" customHeight="1">
      <c r="A646" s="69"/>
      <c r="B646" s="69"/>
      <c r="C646" s="69"/>
      <c r="D646" s="69"/>
      <c r="E646" s="69"/>
      <c r="F646" s="69"/>
      <c r="G646" s="75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2.75" customHeight="1">
      <c r="A647" s="69"/>
      <c r="B647" s="69"/>
      <c r="C647" s="69"/>
      <c r="D647" s="69"/>
      <c r="E647" s="69"/>
      <c r="F647" s="69"/>
      <c r="G647" s="75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2.75" customHeight="1">
      <c r="A648" s="69"/>
      <c r="B648" s="69"/>
      <c r="C648" s="69"/>
      <c r="D648" s="69"/>
      <c r="E648" s="69"/>
      <c r="F648" s="69"/>
      <c r="G648" s="75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2.75" customHeight="1">
      <c r="A649" s="69"/>
      <c r="B649" s="69"/>
      <c r="C649" s="69"/>
      <c r="D649" s="69"/>
      <c r="E649" s="69"/>
      <c r="F649" s="69"/>
      <c r="G649" s="75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2.75" customHeight="1">
      <c r="A650" s="69"/>
      <c r="B650" s="69"/>
      <c r="C650" s="69"/>
      <c r="D650" s="69"/>
      <c r="E650" s="69"/>
      <c r="F650" s="69"/>
      <c r="G650" s="75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2.75" customHeight="1">
      <c r="A651" s="69"/>
      <c r="B651" s="69"/>
      <c r="C651" s="69"/>
      <c r="D651" s="69"/>
      <c r="E651" s="69"/>
      <c r="F651" s="69"/>
      <c r="G651" s="75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2.75" customHeight="1">
      <c r="A652" s="69"/>
      <c r="B652" s="69"/>
      <c r="C652" s="69"/>
      <c r="D652" s="69"/>
      <c r="E652" s="69"/>
      <c r="F652" s="69"/>
      <c r="G652" s="75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2.75" customHeight="1">
      <c r="A653" s="69"/>
      <c r="B653" s="69"/>
      <c r="C653" s="69"/>
      <c r="D653" s="69"/>
      <c r="E653" s="69"/>
      <c r="F653" s="69"/>
      <c r="G653" s="75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2.75" customHeight="1">
      <c r="A654" s="69"/>
      <c r="B654" s="69"/>
      <c r="C654" s="69"/>
      <c r="D654" s="69"/>
      <c r="E654" s="69"/>
      <c r="F654" s="69"/>
      <c r="G654" s="75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2.75" customHeight="1">
      <c r="A655" s="69"/>
      <c r="B655" s="69"/>
      <c r="C655" s="69"/>
      <c r="D655" s="69"/>
      <c r="E655" s="69"/>
      <c r="F655" s="69"/>
      <c r="G655" s="75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2.75" customHeight="1">
      <c r="A656" s="69"/>
      <c r="B656" s="69"/>
      <c r="C656" s="69"/>
      <c r="D656" s="69"/>
      <c r="E656" s="69"/>
      <c r="F656" s="69"/>
      <c r="G656" s="75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2.75" customHeight="1">
      <c r="A657" s="69"/>
      <c r="B657" s="69"/>
      <c r="C657" s="69"/>
      <c r="D657" s="69"/>
      <c r="E657" s="69"/>
      <c r="F657" s="69"/>
      <c r="G657" s="75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2.75" customHeight="1">
      <c r="A658" s="69"/>
      <c r="B658" s="69"/>
      <c r="C658" s="69"/>
      <c r="D658" s="69"/>
      <c r="E658" s="69"/>
      <c r="F658" s="69"/>
      <c r="G658" s="75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2.75" customHeight="1">
      <c r="A659" s="69"/>
      <c r="B659" s="69"/>
      <c r="C659" s="69"/>
      <c r="D659" s="69"/>
      <c r="E659" s="69"/>
      <c r="F659" s="69"/>
      <c r="G659" s="75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2.75" customHeight="1">
      <c r="A660" s="69"/>
      <c r="B660" s="69"/>
      <c r="C660" s="69"/>
      <c r="D660" s="69"/>
      <c r="E660" s="69"/>
      <c r="F660" s="69"/>
      <c r="G660" s="75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2.75" customHeight="1">
      <c r="A661" s="69"/>
      <c r="B661" s="69"/>
      <c r="C661" s="69"/>
      <c r="D661" s="69"/>
      <c r="E661" s="69"/>
      <c r="F661" s="69"/>
      <c r="G661" s="75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2.75" customHeight="1">
      <c r="A662" s="69"/>
      <c r="B662" s="69"/>
      <c r="C662" s="69"/>
      <c r="D662" s="69"/>
      <c r="E662" s="69"/>
      <c r="F662" s="69"/>
      <c r="G662" s="75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2.75" customHeight="1">
      <c r="A663" s="69"/>
      <c r="B663" s="69"/>
      <c r="C663" s="69"/>
      <c r="D663" s="69"/>
      <c r="E663" s="69"/>
      <c r="F663" s="69"/>
      <c r="G663" s="75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2.75" customHeight="1">
      <c r="A664" s="69"/>
      <c r="B664" s="69"/>
      <c r="C664" s="69"/>
      <c r="D664" s="69"/>
      <c r="E664" s="69"/>
      <c r="F664" s="69"/>
      <c r="G664" s="75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2.75" customHeight="1">
      <c r="A665" s="69"/>
      <c r="B665" s="69"/>
      <c r="C665" s="69"/>
      <c r="D665" s="69"/>
      <c r="E665" s="69"/>
      <c r="F665" s="69"/>
      <c r="G665" s="75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2.75" customHeight="1">
      <c r="A666" s="69"/>
      <c r="B666" s="69"/>
      <c r="C666" s="69"/>
      <c r="D666" s="69"/>
      <c r="E666" s="69"/>
      <c r="F666" s="69"/>
      <c r="G666" s="75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2.75" customHeight="1">
      <c r="A667" s="69"/>
      <c r="B667" s="69"/>
      <c r="C667" s="69"/>
      <c r="D667" s="69"/>
      <c r="E667" s="69"/>
      <c r="F667" s="69"/>
      <c r="G667" s="75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2.75" customHeight="1">
      <c r="A668" s="69"/>
      <c r="B668" s="69"/>
      <c r="C668" s="69"/>
      <c r="D668" s="69"/>
      <c r="E668" s="69"/>
      <c r="F668" s="69"/>
      <c r="G668" s="75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2.75" customHeight="1">
      <c r="A669" s="69"/>
      <c r="B669" s="69"/>
      <c r="C669" s="69"/>
      <c r="D669" s="69"/>
      <c r="E669" s="69"/>
      <c r="F669" s="69"/>
      <c r="G669" s="75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2.75" customHeight="1">
      <c r="A670" s="69"/>
      <c r="B670" s="69"/>
      <c r="C670" s="69"/>
      <c r="D670" s="69"/>
      <c r="E670" s="69"/>
      <c r="F670" s="69"/>
      <c r="G670" s="75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2.75" customHeight="1">
      <c r="A671" s="69"/>
      <c r="B671" s="69"/>
      <c r="C671" s="69"/>
      <c r="D671" s="69"/>
      <c r="E671" s="69"/>
      <c r="F671" s="69"/>
      <c r="G671" s="75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2.75" customHeight="1">
      <c r="A672" s="69"/>
      <c r="B672" s="69"/>
      <c r="C672" s="69"/>
      <c r="D672" s="69"/>
      <c r="E672" s="69"/>
      <c r="F672" s="69"/>
      <c r="G672" s="75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2.75" customHeight="1">
      <c r="A673" s="69"/>
      <c r="B673" s="69"/>
      <c r="C673" s="69"/>
      <c r="D673" s="69"/>
      <c r="E673" s="69"/>
      <c r="F673" s="69"/>
      <c r="G673" s="75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2.75" customHeight="1">
      <c r="A674" s="69"/>
      <c r="B674" s="69"/>
      <c r="C674" s="69"/>
      <c r="D674" s="69"/>
      <c r="E674" s="69"/>
      <c r="F674" s="69"/>
      <c r="G674" s="75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2.75" customHeight="1">
      <c r="A675" s="69"/>
      <c r="B675" s="69"/>
      <c r="C675" s="69"/>
      <c r="D675" s="69"/>
      <c r="E675" s="69"/>
      <c r="F675" s="69"/>
      <c r="G675" s="75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2.75" customHeight="1">
      <c r="A676" s="69"/>
      <c r="B676" s="69"/>
      <c r="C676" s="69"/>
      <c r="D676" s="69"/>
      <c r="E676" s="69"/>
      <c r="F676" s="69"/>
      <c r="G676" s="75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2.75" customHeight="1">
      <c r="A677" s="69"/>
      <c r="B677" s="69"/>
      <c r="C677" s="69"/>
      <c r="D677" s="69"/>
      <c r="E677" s="69"/>
      <c r="F677" s="69"/>
      <c r="G677" s="75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2.75" customHeight="1">
      <c r="A678" s="69"/>
      <c r="B678" s="69"/>
      <c r="C678" s="69"/>
      <c r="D678" s="69"/>
      <c r="E678" s="69"/>
      <c r="F678" s="69"/>
      <c r="G678" s="75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2.75" customHeight="1">
      <c r="A679" s="69"/>
      <c r="B679" s="69"/>
      <c r="C679" s="69"/>
      <c r="D679" s="69"/>
      <c r="E679" s="69"/>
      <c r="F679" s="69"/>
      <c r="G679" s="75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2.75" customHeight="1">
      <c r="A680" s="69"/>
      <c r="B680" s="69"/>
      <c r="C680" s="69"/>
      <c r="D680" s="69"/>
      <c r="E680" s="69"/>
      <c r="F680" s="69"/>
      <c r="G680" s="75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2.75" customHeight="1">
      <c r="A681" s="69"/>
      <c r="B681" s="69"/>
      <c r="C681" s="69"/>
      <c r="D681" s="69"/>
      <c r="E681" s="69"/>
      <c r="F681" s="69"/>
      <c r="G681" s="75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2.75" customHeight="1">
      <c r="A682" s="69"/>
      <c r="B682" s="69"/>
      <c r="C682" s="69"/>
      <c r="D682" s="69"/>
      <c r="E682" s="69"/>
      <c r="F682" s="69"/>
      <c r="G682" s="75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2.75" customHeight="1">
      <c r="A683" s="69"/>
      <c r="B683" s="69"/>
      <c r="C683" s="69"/>
      <c r="D683" s="69"/>
      <c r="E683" s="69"/>
      <c r="F683" s="69"/>
      <c r="G683" s="75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2.75" customHeight="1">
      <c r="A684" s="69"/>
      <c r="B684" s="69"/>
      <c r="C684" s="69"/>
      <c r="D684" s="69"/>
      <c r="E684" s="69"/>
      <c r="F684" s="69"/>
      <c r="G684" s="75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2.75" customHeight="1">
      <c r="A685" s="69"/>
      <c r="B685" s="69"/>
      <c r="C685" s="69"/>
      <c r="D685" s="69"/>
      <c r="E685" s="69"/>
      <c r="F685" s="69"/>
      <c r="G685" s="75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2.75" customHeight="1">
      <c r="A686" s="69"/>
      <c r="B686" s="69"/>
      <c r="C686" s="69"/>
      <c r="D686" s="69"/>
      <c r="E686" s="69"/>
      <c r="F686" s="69"/>
      <c r="G686" s="75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2.75" customHeight="1">
      <c r="A687" s="69"/>
      <c r="B687" s="69"/>
      <c r="C687" s="69"/>
      <c r="D687" s="69"/>
      <c r="E687" s="69"/>
      <c r="F687" s="69"/>
      <c r="G687" s="75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2.75" customHeight="1">
      <c r="A688" s="69"/>
      <c r="B688" s="69"/>
      <c r="C688" s="69"/>
      <c r="D688" s="69"/>
      <c r="E688" s="69"/>
      <c r="F688" s="69"/>
      <c r="G688" s="75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2.75" customHeight="1">
      <c r="A689" s="69"/>
      <c r="B689" s="69"/>
      <c r="C689" s="69"/>
      <c r="D689" s="69"/>
      <c r="E689" s="69"/>
      <c r="F689" s="69"/>
      <c r="G689" s="75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2.75" customHeight="1">
      <c r="A690" s="69"/>
      <c r="B690" s="69"/>
      <c r="C690" s="69"/>
      <c r="D690" s="69"/>
      <c r="E690" s="69"/>
      <c r="F690" s="69"/>
      <c r="G690" s="75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2.75" customHeight="1">
      <c r="A691" s="69"/>
      <c r="B691" s="69"/>
      <c r="C691" s="69"/>
      <c r="D691" s="69"/>
      <c r="E691" s="69"/>
      <c r="F691" s="69"/>
      <c r="G691" s="75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2.75" customHeight="1">
      <c r="A692" s="69"/>
      <c r="B692" s="69"/>
      <c r="C692" s="69"/>
      <c r="D692" s="69"/>
      <c r="E692" s="69"/>
      <c r="F692" s="69"/>
      <c r="G692" s="75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2.75" customHeight="1">
      <c r="A693" s="69"/>
      <c r="B693" s="69"/>
      <c r="C693" s="69"/>
      <c r="D693" s="69"/>
      <c r="E693" s="69"/>
      <c r="F693" s="69"/>
      <c r="G693" s="75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2.75" customHeight="1">
      <c r="A694" s="69"/>
      <c r="B694" s="69"/>
      <c r="C694" s="69"/>
      <c r="D694" s="69"/>
      <c r="E694" s="69"/>
      <c r="F694" s="69"/>
      <c r="G694" s="75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2.75" customHeight="1">
      <c r="A695" s="69"/>
      <c r="B695" s="69"/>
      <c r="C695" s="69"/>
      <c r="D695" s="69"/>
      <c r="E695" s="69"/>
      <c r="F695" s="69"/>
      <c r="G695" s="75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2.75" customHeight="1">
      <c r="A696" s="69"/>
      <c r="B696" s="69"/>
      <c r="C696" s="69"/>
      <c r="D696" s="69"/>
      <c r="E696" s="69"/>
      <c r="F696" s="69"/>
      <c r="G696" s="75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2.75" customHeight="1">
      <c r="A697" s="69"/>
      <c r="B697" s="69"/>
      <c r="C697" s="69"/>
      <c r="D697" s="69"/>
      <c r="E697" s="69"/>
      <c r="F697" s="69"/>
      <c r="G697" s="75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2.75" customHeight="1">
      <c r="A698" s="69"/>
      <c r="B698" s="69"/>
      <c r="C698" s="69"/>
      <c r="D698" s="69"/>
      <c r="E698" s="69"/>
      <c r="F698" s="69"/>
      <c r="G698" s="75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2.75" customHeight="1">
      <c r="A699" s="69"/>
      <c r="B699" s="69"/>
      <c r="C699" s="69"/>
      <c r="D699" s="69"/>
      <c r="E699" s="69"/>
      <c r="F699" s="69"/>
      <c r="G699" s="75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2.75" customHeight="1">
      <c r="A700" s="69"/>
      <c r="B700" s="69"/>
      <c r="C700" s="69"/>
      <c r="D700" s="69"/>
      <c r="E700" s="69"/>
      <c r="F700" s="69"/>
      <c r="G700" s="75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2.75" customHeight="1">
      <c r="A701" s="69"/>
      <c r="B701" s="69"/>
      <c r="C701" s="69"/>
      <c r="D701" s="69"/>
      <c r="E701" s="69"/>
      <c r="F701" s="69"/>
      <c r="G701" s="75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2.75" customHeight="1">
      <c r="A702" s="69"/>
      <c r="B702" s="69"/>
      <c r="C702" s="69"/>
      <c r="D702" s="69"/>
      <c r="E702" s="69"/>
      <c r="F702" s="69"/>
      <c r="G702" s="75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2.75" customHeight="1">
      <c r="A703" s="69"/>
      <c r="B703" s="69"/>
      <c r="C703" s="69"/>
      <c r="D703" s="69"/>
      <c r="E703" s="69"/>
      <c r="F703" s="69"/>
      <c r="G703" s="75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2.75" customHeight="1">
      <c r="A704" s="69"/>
      <c r="B704" s="69"/>
      <c r="C704" s="69"/>
      <c r="D704" s="69"/>
      <c r="E704" s="69"/>
      <c r="F704" s="69"/>
      <c r="G704" s="75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2.75" customHeight="1">
      <c r="A705" s="69"/>
      <c r="B705" s="69"/>
      <c r="C705" s="69"/>
      <c r="D705" s="69"/>
      <c r="E705" s="69"/>
      <c r="F705" s="69"/>
      <c r="G705" s="75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2.75" customHeight="1">
      <c r="A706" s="69"/>
      <c r="B706" s="69"/>
      <c r="C706" s="69"/>
      <c r="D706" s="69"/>
      <c r="E706" s="69"/>
      <c r="F706" s="69"/>
      <c r="G706" s="75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2.75" customHeight="1">
      <c r="A707" s="69"/>
      <c r="B707" s="69"/>
      <c r="C707" s="69"/>
      <c r="D707" s="69"/>
      <c r="E707" s="69"/>
      <c r="F707" s="69"/>
      <c r="G707" s="75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2.75" customHeight="1">
      <c r="A708" s="69"/>
      <c r="B708" s="69"/>
      <c r="C708" s="69"/>
      <c r="D708" s="69"/>
      <c r="E708" s="69"/>
      <c r="F708" s="69"/>
      <c r="G708" s="75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2.75" customHeight="1">
      <c r="A709" s="69"/>
      <c r="B709" s="69"/>
      <c r="C709" s="69"/>
      <c r="D709" s="69"/>
      <c r="E709" s="69"/>
      <c r="F709" s="69"/>
      <c r="G709" s="75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2.75" customHeight="1">
      <c r="A710" s="69"/>
      <c r="B710" s="69"/>
      <c r="C710" s="69"/>
      <c r="D710" s="69"/>
      <c r="E710" s="69"/>
      <c r="F710" s="69"/>
      <c r="G710" s="75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2.75" customHeight="1">
      <c r="A711" s="69"/>
      <c r="B711" s="69"/>
      <c r="C711" s="69"/>
      <c r="D711" s="69"/>
      <c r="E711" s="69"/>
      <c r="F711" s="69"/>
      <c r="G711" s="75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2.75" customHeight="1">
      <c r="A712" s="69"/>
      <c r="B712" s="69"/>
      <c r="C712" s="69"/>
      <c r="D712" s="69"/>
      <c r="E712" s="69"/>
      <c r="F712" s="69"/>
      <c r="G712" s="75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2.75" customHeight="1">
      <c r="A713" s="69"/>
      <c r="B713" s="69"/>
      <c r="C713" s="69"/>
      <c r="D713" s="69"/>
      <c r="E713" s="69"/>
      <c r="F713" s="69"/>
      <c r="G713" s="75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2.75" customHeight="1">
      <c r="A714" s="69"/>
      <c r="B714" s="69"/>
      <c r="C714" s="69"/>
      <c r="D714" s="69"/>
      <c r="E714" s="69"/>
      <c r="F714" s="69"/>
      <c r="G714" s="75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2.75" customHeight="1">
      <c r="A715" s="69"/>
      <c r="B715" s="69"/>
      <c r="C715" s="69"/>
      <c r="D715" s="69"/>
      <c r="E715" s="69"/>
      <c r="F715" s="69"/>
      <c r="G715" s="75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2.75" customHeight="1">
      <c r="A716" s="69"/>
      <c r="B716" s="69"/>
      <c r="C716" s="69"/>
      <c r="D716" s="69"/>
      <c r="E716" s="69"/>
      <c r="F716" s="69"/>
      <c r="G716" s="75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2.75" customHeight="1">
      <c r="A717" s="69"/>
      <c r="B717" s="69"/>
      <c r="C717" s="69"/>
      <c r="D717" s="69"/>
      <c r="E717" s="69"/>
      <c r="F717" s="69"/>
      <c r="G717" s="75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2.75" customHeight="1">
      <c r="A718" s="69"/>
      <c r="B718" s="69"/>
      <c r="C718" s="69"/>
      <c r="D718" s="69"/>
      <c r="E718" s="69"/>
      <c r="F718" s="69"/>
      <c r="G718" s="75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2.75" customHeight="1">
      <c r="A719" s="69"/>
      <c r="B719" s="69"/>
      <c r="C719" s="69"/>
      <c r="D719" s="69"/>
      <c r="E719" s="69"/>
      <c r="F719" s="69"/>
      <c r="G719" s="75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2.75" customHeight="1">
      <c r="A720" s="69"/>
      <c r="B720" s="69"/>
      <c r="C720" s="69"/>
      <c r="D720" s="69"/>
      <c r="E720" s="69"/>
      <c r="F720" s="69"/>
      <c r="G720" s="75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2.75" customHeight="1">
      <c r="A721" s="69"/>
      <c r="B721" s="69"/>
      <c r="C721" s="69"/>
      <c r="D721" s="69"/>
      <c r="E721" s="69"/>
      <c r="F721" s="69"/>
      <c r="G721" s="75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2.75" customHeight="1">
      <c r="A722" s="69"/>
      <c r="B722" s="69"/>
      <c r="C722" s="69"/>
      <c r="D722" s="69"/>
      <c r="E722" s="69"/>
      <c r="F722" s="69"/>
      <c r="G722" s="75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2.75" customHeight="1">
      <c r="A723" s="69"/>
      <c r="B723" s="69"/>
      <c r="C723" s="69"/>
      <c r="D723" s="69"/>
      <c r="E723" s="69"/>
      <c r="F723" s="69"/>
      <c r="G723" s="75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2.75" customHeight="1">
      <c r="A724" s="69"/>
      <c r="B724" s="69"/>
      <c r="C724" s="69"/>
      <c r="D724" s="69"/>
      <c r="E724" s="69"/>
      <c r="F724" s="69"/>
      <c r="G724" s="75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2.75" customHeight="1">
      <c r="A725" s="69"/>
      <c r="B725" s="69"/>
      <c r="C725" s="69"/>
      <c r="D725" s="69"/>
      <c r="E725" s="69"/>
      <c r="F725" s="69"/>
      <c r="G725" s="75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2.75" customHeight="1">
      <c r="A726" s="69"/>
      <c r="B726" s="69"/>
      <c r="C726" s="69"/>
      <c r="D726" s="69"/>
      <c r="E726" s="69"/>
      <c r="F726" s="69"/>
      <c r="G726" s="75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2.75" customHeight="1">
      <c r="A727" s="69"/>
      <c r="B727" s="69"/>
      <c r="C727" s="69"/>
      <c r="D727" s="69"/>
      <c r="E727" s="69"/>
      <c r="F727" s="69"/>
      <c r="G727" s="75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2.75" customHeight="1">
      <c r="A728" s="69"/>
      <c r="B728" s="69"/>
      <c r="C728" s="69"/>
      <c r="D728" s="69"/>
      <c r="E728" s="69"/>
      <c r="F728" s="69"/>
      <c r="G728" s="75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2.75" customHeight="1">
      <c r="A729" s="69"/>
      <c r="B729" s="69"/>
      <c r="C729" s="69"/>
      <c r="D729" s="69"/>
      <c r="E729" s="69"/>
      <c r="F729" s="69"/>
      <c r="G729" s="75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2.75" customHeight="1">
      <c r="A730" s="69"/>
      <c r="B730" s="69"/>
      <c r="C730" s="69"/>
      <c r="D730" s="69"/>
      <c r="E730" s="69"/>
      <c r="F730" s="69"/>
      <c r="G730" s="75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2.75" customHeight="1">
      <c r="A731" s="69"/>
      <c r="B731" s="69"/>
      <c r="C731" s="69"/>
      <c r="D731" s="69"/>
      <c r="E731" s="69"/>
      <c r="F731" s="69"/>
      <c r="G731" s="75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2.75" customHeight="1">
      <c r="A732" s="69"/>
      <c r="B732" s="69"/>
      <c r="C732" s="69"/>
      <c r="D732" s="69"/>
      <c r="E732" s="69"/>
      <c r="F732" s="69"/>
      <c r="G732" s="75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2.75" customHeight="1">
      <c r="A733" s="69"/>
      <c r="B733" s="69"/>
      <c r="C733" s="69"/>
      <c r="D733" s="69"/>
      <c r="E733" s="69"/>
      <c r="F733" s="69"/>
      <c r="G733" s="75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2.75" customHeight="1">
      <c r="A734" s="69"/>
      <c r="B734" s="69"/>
      <c r="C734" s="69"/>
      <c r="D734" s="69"/>
      <c r="E734" s="69"/>
      <c r="F734" s="69"/>
      <c r="G734" s="75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2.75" customHeight="1">
      <c r="A735" s="69"/>
      <c r="B735" s="69"/>
      <c r="C735" s="69"/>
      <c r="D735" s="69"/>
      <c r="E735" s="69"/>
      <c r="F735" s="69"/>
      <c r="G735" s="75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2.75" customHeight="1">
      <c r="A736" s="69"/>
      <c r="B736" s="69"/>
      <c r="C736" s="69"/>
      <c r="D736" s="69"/>
      <c r="E736" s="69"/>
      <c r="F736" s="69"/>
      <c r="G736" s="75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2.75" customHeight="1">
      <c r="A737" s="69"/>
      <c r="B737" s="69"/>
      <c r="C737" s="69"/>
      <c r="D737" s="69"/>
      <c r="E737" s="69"/>
      <c r="F737" s="69"/>
      <c r="G737" s="75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2.75" customHeight="1">
      <c r="A738" s="69"/>
      <c r="B738" s="69"/>
      <c r="C738" s="69"/>
      <c r="D738" s="69"/>
      <c r="E738" s="69"/>
      <c r="F738" s="69"/>
      <c r="G738" s="75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2.75" customHeight="1">
      <c r="A739" s="69"/>
      <c r="B739" s="69"/>
      <c r="C739" s="69"/>
      <c r="D739" s="69"/>
      <c r="E739" s="69"/>
      <c r="F739" s="69"/>
      <c r="G739" s="75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2.75" customHeight="1">
      <c r="A740" s="69"/>
      <c r="B740" s="69"/>
      <c r="C740" s="69"/>
      <c r="D740" s="69"/>
      <c r="E740" s="69"/>
      <c r="F740" s="69"/>
      <c r="G740" s="75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2.75" customHeight="1">
      <c r="A741" s="69"/>
      <c r="B741" s="69"/>
      <c r="C741" s="69"/>
      <c r="D741" s="69"/>
      <c r="E741" s="69"/>
      <c r="F741" s="69"/>
      <c r="G741" s="75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2.75" customHeight="1">
      <c r="A742" s="69"/>
      <c r="B742" s="69"/>
      <c r="C742" s="69"/>
      <c r="D742" s="69"/>
      <c r="E742" s="69"/>
      <c r="F742" s="69"/>
      <c r="G742" s="75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2.75" customHeight="1">
      <c r="A743" s="69"/>
      <c r="B743" s="69"/>
      <c r="C743" s="69"/>
      <c r="D743" s="69"/>
      <c r="E743" s="69"/>
      <c r="F743" s="69"/>
      <c r="G743" s="75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2.75" customHeight="1">
      <c r="A744" s="69"/>
      <c r="B744" s="69"/>
      <c r="C744" s="69"/>
      <c r="D744" s="69"/>
      <c r="E744" s="69"/>
      <c r="F744" s="69"/>
      <c r="G744" s="75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2.75" customHeight="1">
      <c r="A745" s="69"/>
      <c r="B745" s="69"/>
      <c r="C745" s="69"/>
      <c r="D745" s="69"/>
      <c r="E745" s="69"/>
      <c r="F745" s="69"/>
      <c r="G745" s="75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2.75" customHeight="1">
      <c r="A746" s="69"/>
      <c r="B746" s="69"/>
      <c r="C746" s="69"/>
      <c r="D746" s="69"/>
      <c r="E746" s="69"/>
      <c r="F746" s="69"/>
      <c r="G746" s="75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2.75" customHeight="1">
      <c r="A747" s="69"/>
      <c r="B747" s="69"/>
      <c r="C747" s="69"/>
      <c r="D747" s="69"/>
      <c r="E747" s="69"/>
      <c r="F747" s="69"/>
      <c r="G747" s="75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2.75" customHeight="1">
      <c r="A748" s="69"/>
      <c r="B748" s="69"/>
      <c r="C748" s="69"/>
      <c r="D748" s="69"/>
      <c r="E748" s="69"/>
      <c r="F748" s="69"/>
      <c r="G748" s="75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2.75" customHeight="1">
      <c r="A749" s="69"/>
      <c r="B749" s="69"/>
      <c r="C749" s="69"/>
      <c r="D749" s="69"/>
      <c r="E749" s="69"/>
      <c r="F749" s="69"/>
      <c r="G749" s="75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2.75" customHeight="1">
      <c r="A750" s="69"/>
      <c r="B750" s="69"/>
      <c r="C750" s="69"/>
      <c r="D750" s="69"/>
      <c r="E750" s="69"/>
      <c r="F750" s="69"/>
      <c r="G750" s="75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2.75" customHeight="1">
      <c r="A751" s="69"/>
      <c r="B751" s="69"/>
      <c r="C751" s="69"/>
      <c r="D751" s="69"/>
      <c r="E751" s="69"/>
      <c r="F751" s="69"/>
      <c r="G751" s="75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2.75" customHeight="1">
      <c r="A752" s="69"/>
      <c r="B752" s="69"/>
      <c r="C752" s="69"/>
      <c r="D752" s="69"/>
      <c r="E752" s="69"/>
      <c r="F752" s="69"/>
      <c r="G752" s="75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2.75" customHeight="1">
      <c r="A753" s="69"/>
      <c r="B753" s="69"/>
      <c r="C753" s="69"/>
      <c r="D753" s="69"/>
      <c r="E753" s="69"/>
      <c r="F753" s="69"/>
      <c r="G753" s="75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2.75" customHeight="1">
      <c r="A754" s="69"/>
      <c r="B754" s="69"/>
      <c r="C754" s="69"/>
      <c r="D754" s="69"/>
      <c r="E754" s="69"/>
      <c r="F754" s="69"/>
      <c r="G754" s="75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2.75" customHeight="1">
      <c r="A755" s="69"/>
      <c r="B755" s="69"/>
      <c r="C755" s="69"/>
      <c r="D755" s="69"/>
      <c r="E755" s="69"/>
      <c r="F755" s="69"/>
      <c r="G755" s="75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2.75" customHeight="1">
      <c r="A756" s="69"/>
      <c r="B756" s="69"/>
      <c r="C756" s="69"/>
      <c r="D756" s="69"/>
      <c r="E756" s="69"/>
      <c r="F756" s="69"/>
      <c r="G756" s="75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2.75" customHeight="1">
      <c r="A757" s="69"/>
      <c r="B757" s="69"/>
      <c r="C757" s="69"/>
      <c r="D757" s="69"/>
      <c r="E757" s="69"/>
      <c r="F757" s="69"/>
      <c r="G757" s="75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2.75" customHeight="1">
      <c r="A758" s="69"/>
      <c r="B758" s="69"/>
      <c r="C758" s="69"/>
      <c r="D758" s="69"/>
      <c r="E758" s="69"/>
      <c r="F758" s="69"/>
      <c r="G758" s="75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2.75" customHeight="1">
      <c r="A759" s="69"/>
      <c r="B759" s="69"/>
      <c r="C759" s="69"/>
      <c r="D759" s="69"/>
      <c r="E759" s="69"/>
      <c r="F759" s="69"/>
      <c r="G759" s="75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2.75" customHeight="1">
      <c r="A760" s="69"/>
      <c r="B760" s="69"/>
      <c r="C760" s="69"/>
      <c r="D760" s="69"/>
      <c r="E760" s="69"/>
      <c r="F760" s="69"/>
      <c r="G760" s="75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2.75" customHeight="1">
      <c r="A761" s="69"/>
      <c r="B761" s="69"/>
      <c r="C761" s="69"/>
      <c r="D761" s="69"/>
      <c r="E761" s="69"/>
      <c r="F761" s="69"/>
      <c r="G761" s="75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2.75" customHeight="1">
      <c r="A762" s="69"/>
      <c r="B762" s="69"/>
      <c r="C762" s="69"/>
      <c r="D762" s="69"/>
      <c r="E762" s="69"/>
      <c r="F762" s="69"/>
      <c r="G762" s="75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2.75" customHeight="1">
      <c r="A763" s="69"/>
      <c r="B763" s="69"/>
      <c r="C763" s="69"/>
      <c r="D763" s="69"/>
      <c r="E763" s="69"/>
      <c r="F763" s="69"/>
      <c r="G763" s="75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2.75" customHeight="1">
      <c r="A764" s="69"/>
      <c r="B764" s="69"/>
      <c r="C764" s="69"/>
      <c r="D764" s="69"/>
      <c r="E764" s="69"/>
      <c r="F764" s="69"/>
      <c r="G764" s="75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2.75" customHeight="1">
      <c r="A765" s="69"/>
      <c r="B765" s="69"/>
      <c r="C765" s="69"/>
      <c r="D765" s="69"/>
      <c r="E765" s="69"/>
      <c r="F765" s="69"/>
      <c r="G765" s="75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2.75" customHeight="1">
      <c r="A766" s="69"/>
      <c r="B766" s="69"/>
      <c r="C766" s="69"/>
      <c r="D766" s="69"/>
      <c r="E766" s="69"/>
      <c r="F766" s="69"/>
      <c r="G766" s="75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2.75" customHeight="1">
      <c r="A767" s="69"/>
      <c r="B767" s="69"/>
      <c r="C767" s="69"/>
      <c r="D767" s="69"/>
      <c r="E767" s="69"/>
      <c r="F767" s="69"/>
      <c r="G767" s="75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2.75" customHeight="1">
      <c r="A768" s="69"/>
      <c r="B768" s="69"/>
      <c r="C768" s="69"/>
      <c r="D768" s="69"/>
      <c r="E768" s="69"/>
      <c r="F768" s="69"/>
      <c r="G768" s="75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2.75" customHeight="1">
      <c r="A769" s="69"/>
      <c r="B769" s="69"/>
      <c r="C769" s="69"/>
      <c r="D769" s="69"/>
      <c r="E769" s="69"/>
      <c r="F769" s="69"/>
      <c r="G769" s="75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2.75" customHeight="1">
      <c r="A770" s="69"/>
      <c r="B770" s="69"/>
      <c r="C770" s="69"/>
      <c r="D770" s="69"/>
      <c r="E770" s="69"/>
      <c r="F770" s="69"/>
      <c r="G770" s="75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2.75" customHeight="1">
      <c r="A771" s="69"/>
      <c r="B771" s="69"/>
      <c r="C771" s="69"/>
      <c r="D771" s="69"/>
      <c r="E771" s="69"/>
      <c r="F771" s="69"/>
      <c r="G771" s="75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2.75" customHeight="1">
      <c r="A772" s="69"/>
      <c r="B772" s="69"/>
      <c r="C772" s="69"/>
      <c r="D772" s="69"/>
      <c r="E772" s="69"/>
      <c r="F772" s="69"/>
      <c r="G772" s="75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2.75" customHeight="1">
      <c r="A773" s="69"/>
      <c r="B773" s="69"/>
      <c r="C773" s="69"/>
      <c r="D773" s="69"/>
      <c r="E773" s="69"/>
      <c r="F773" s="69"/>
      <c r="G773" s="75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2.75" customHeight="1">
      <c r="A774" s="69"/>
      <c r="B774" s="69"/>
      <c r="C774" s="69"/>
      <c r="D774" s="69"/>
      <c r="E774" s="69"/>
      <c r="F774" s="69"/>
      <c r="G774" s="75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2.75" customHeight="1">
      <c r="A775" s="69"/>
      <c r="B775" s="69"/>
      <c r="C775" s="69"/>
      <c r="D775" s="69"/>
      <c r="E775" s="69"/>
      <c r="F775" s="69"/>
      <c r="G775" s="75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2.75" customHeight="1">
      <c r="A776" s="69"/>
      <c r="B776" s="69"/>
      <c r="C776" s="69"/>
      <c r="D776" s="69"/>
      <c r="E776" s="69"/>
      <c r="F776" s="69"/>
      <c r="G776" s="75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2.75" customHeight="1">
      <c r="A777" s="69"/>
      <c r="B777" s="69"/>
      <c r="C777" s="69"/>
      <c r="D777" s="69"/>
      <c r="E777" s="69"/>
      <c r="F777" s="69"/>
      <c r="G777" s="75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2.75" customHeight="1">
      <c r="A778" s="69"/>
      <c r="B778" s="69"/>
      <c r="C778" s="69"/>
      <c r="D778" s="69"/>
      <c r="E778" s="69"/>
      <c r="F778" s="69"/>
      <c r="G778" s="75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2.75" customHeight="1">
      <c r="A779" s="69"/>
      <c r="B779" s="69"/>
      <c r="C779" s="69"/>
      <c r="D779" s="69"/>
      <c r="E779" s="69"/>
      <c r="F779" s="69"/>
      <c r="G779" s="75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2.75" customHeight="1">
      <c r="A780" s="69"/>
      <c r="B780" s="69"/>
      <c r="C780" s="69"/>
      <c r="D780" s="69"/>
      <c r="E780" s="69"/>
      <c r="F780" s="69"/>
      <c r="G780" s="75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2.75" customHeight="1">
      <c r="A781" s="69"/>
      <c r="B781" s="69"/>
      <c r="C781" s="69"/>
      <c r="D781" s="69"/>
      <c r="E781" s="69"/>
      <c r="F781" s="69"/>
      <c r="G781" s="75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2.75" customHeight="1">
      <c r="A782" s="69"/>
      <c r="B782" s="69"/>
      <c r="C782" s="69"/>
      <c r="D782" s="69"/>
      <c r="E782" s="69"/>
      <c r="F782" s="69"/>
      <c r="G782" s="75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2.75" customHeight="1">
      <c r="A783" s="69"/>
      <c r="B783" s="69"/>
      <c r="C783" s="69"/>
      <c r="D783" s="69"/>
      <c r="E783" s="69"/>
      <c r="F783" s="69"/>
      <c r="G783" s="75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2.75" customHeight="1">
      <c r="A784" s="69"/>
      <c r="B784" s="69"/>
      <c r="C784" s="69"/>
      <c r="D784" s="69"/>
      <c r="E784" s="69"/>
      <c r="F784" s="69"/>
      <c r="G784" s="75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2.75" customHeight="1">
      <c r="A785" s="69"/>
      <c r="B785" s="69"/>
      <c r="C785" s="69"/>
      <c r="D785" s="69"/>
      <c r="E785" s="69"/>
      <c r="F785" s="69"/>
      <c r="G785" s="75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2.75" customHeight="1">
      <c r="A786" s="69"/>
      <c r="B786" s="69"/>
      <c r="C786" s="69"/>
      <c r="D786" s="69"/>
      <c r="E786" s="69"/>
      <c r="F786" s="69"/>
      <c r="G786" s="75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2.75" customHeight="1">
      <c r="A787" s="69"/>
      <c r="B787" s="69"/>
      <c r="C787" s="69"/>
      <c r="D787" s="69"/>
      <c r="E787" s="69"/>
      <c r="F787" s="69"/>
      <c r="G787" s="75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2.75" customHeight="1">
      <c r="A788" s="69"/>
      <c r="B788" s="69"/>
      <c r="C788" s="69"/>
      <c r="D788" s="69"/>
      <c r="E788" s="69"/>
      <c r="F788" s="69"/>
      <c r="G788" s="75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2.75" customHeight="1">
      <c r="A789" s="69"/>
      <c r="B789" s="69"/>
      <c r="C789" s="69"/>
      <c r="D789" s="69"/>
      <c r="E789" s="69"/>
      <c r="F789" s="69"/>
      <c r="G789" s="75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2.75" customHeight="1">
      <c r="A790" s="69"/>
      <c r="B790" s="69"/>
      <c r="C790" s="69"/>
      <c r="D790" s="69"/>
      <c r="E790" s="69"/>
      <c r="F790" s="69"/>
      <c r="G790" s="75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2.75" customHeight="1">
      <c r="A791" s="69"/>
      <c r="B791" s="69"/>
      <c r="C791" s="69"/>
      <c r="D791" s="69"/>
      <c r="E791" s="69"/>
      <c r="F791" s="69"/>
      <c r="G791" s="75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2.75" customHeight="1">
      <c r="A792" s="69"/>
      <c r="B792" s="69"/>
      <c r="C792" s="69"/>
      <c r="D792" s="69"/>
      <c r="E792" s="69"/>
      <c r="F792" s="69"/>
      <c r="G792" s="75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2.75" customHeight="1">
      <c r="A793" s="69"/>
      <c r="B793" s="69"/>
      <c r="C793" s="69"/>
      <c r="D793" s="69"/>
      <c r="E793" s="69"/>
      <c r="F793" s="69"/>
      <c r="G793" s="75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2.75" customHeight="1">
      <c r="A794" s="69"/>
      <c r="B794" s="69"/>
      <c r="C794" s="69"/>
      <c r="D794" s="69"/>
      <c r="E794" s="69"/>
      <c r="F794" s="69"/>
      <c r="G794" s="75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2.75" customHeight="1">
      <c r="A795" s="69"/>
      <c r="B795" s="69"/>
      <c r="C795" s="69"/>
      <c r="D795" s="69"/>
      <c r="E795" s="69"/>
      <c r="F795" s="69"/>
      <c r="G795" s="75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2.75" customHeight="1">
      <c r="A796" s="69"/>
      <c r="B796" s="69"/>
      <c r="C796" s="69"/>
      <c r="D796" s="69"/>
      <c r="E796" s="69"/>
      <c r="F796" s="69"/>
      <c r="G796" s="75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2.75" customHeight="1">
      <c r="A797" s="69"/>
      <c r="B797" s="69"/>
      <c r="C797" s="69"/>
      <c r="D797" s="69"/>
      <c r="E797" s="69"/>
      <c r="F797" s="69"/>
      <c r="G797" s="75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2.75" customHeight="1">
      <c r="A798" s="69"/>
      <c r="B798" s="69"/>
      <c r="C798" s="69"/>
      <c r="D798" s="69"/>
      <c r="E798" s="69"/>
      <c r="F798" s="69"/>
      <c r="G798" s="75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2.75" customHeight="1">
      <c r="A799" s="69"/>
      <c r="B799" s="69"/>
      <c r="C799" s="69"/>
      <c r="D799" s="69"/>
      <c r="E799" s="69"/>
      <c r="F799" s="69"/>
      <c r="G799" s="75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2.75" customHeight="1">
      <c r="A800" s="69"/>
      <c r="B800" s="69"/>
      <c r="C800" s="69"/>
      <c r="D800" s="69"/>
      <c r="E800" s="69"/>
      <c r="F800" s="69"/>
      <c r="G800" s="75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2.75" customHeight="1">
      <c r="A801" s="69"/>
      <c r="B801" s="69"/>
      <c r="C801" s="69"/>
      <c r="D801" s="69"/>
      <c r="E801" s="69"/>
      <c r="F801" s="69"/>
      <c r="G801" s="75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2.75" customHeight="1">
      <c r="A802" s="69"/>
      <c r="B802" s="69"/>
      <c r="C802" s="69"/>
      <c r="D802" s="69"/>
      <c r="E802" s="69"/>
      <c r="F802" s="69"/>
      <c r="G802" s="75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2.75" customHeight="1">
      <c r="A803" s="69"/>
      <c r="B803" s="69"/>
      <c r="C803" s="69"/>
      <c r="D803" s="69"/>
      <c r="E803" s="69"/>
      <c r="F803" s="69"/>
      <c r="G803" s="75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2.75" customHeight="1">
      <c r="A804" s="69"/>
      <c r="B804" s="69"/>
      <c r="C804" s="69"/>
      <c r="D804" s="69"/>
      <c r="E804" s="69"/>
      <c r="F804" s="69"/>
      <c r="G804" s="75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2.75" customHeight="1">
      <c r="A805" s="69"/>
      <c r="B805" s="69"/>
      <c r="C805" s="69"/>
      <c r="D805" s="69"/>
      <c r="E805" s="69"/>
      <c r="F805" s="69"/>
      <c r="G805" s="75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2.75" customHeight="1">
      <c r="A806" s="69"/>
      <c r="B806" s="69"/>
      <c r="C806" s="69"/>
      <c r="D806" s="69"/>
      <c r="E806" s="69"/>
      <c r="F806" s="69"/>
      <c r="G806" s="75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2.75" customHeight="1">
      <c r="A807" s="69"/>
      <c r="B807" s="69"/>
      <c r="C807" s="69"/>
      <c r="D807" s="69"/>
      <c r="E807" s="69"/>
      <c r="F807" s="69"/>
      <c r="G807" s="75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2.75" customHeight="1">
      <c r="A808" s="69"/>
      <c r="B808" s="69"/>
      <c r="C808" s="69"/>
      <c r="D808" s="69"/>
      <c r="E808" s="69"/>
      <c r="F808" s="69"/>
      <c r="G808" s="75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2.75" customHeight="1">
      <c r="A809" s="69"/>
      <c r="B809" s="69"/>
      <c r="C809" s="69"/>
      <c r="D809" s="69"/>
      <c r="E809" s="69"/>
      <c r="F809" s="69"/>
      <c r="G809" s="75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2.75" customHeight="1">
      <c r="A810" s="69"/>
      <c r="B810" s="69"/>
      <c r="C810" s="69"/>
      <c r="D810" s="69"/>
      <c r="E810" s="69"/>
      <c r="F810" s="69"/>
      <c r="G810" s="75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2.75" customHeight="1">
      <c r="A811" s="69"/>
      <c r="B811" s="69"/>
      <c r="C811" s="69"/>
      <c r="D811" s="69"/>
      <c r="E811" s="69"/>
      <c r="F811" s="69"/>
      <c r="G811" s="75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2.75" customHeight="1">
      <c r="A812" s="69"/>
      <c r="B812" s="69"/>
      <c r="C812" s="69"/>
      <c r="D812" s="69"/>
      <c r="E812" s="69"/>
      <c r="F812" s="69"/>
      <c r="G812" s="75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2.75" customHeight="1">
      <c r="A813" s="69"/>
      <c r="B813" s="69"/>
      <c r="C813" s="69"/>
      <c r="D813" s="69"/>
      <c r="E813" s="69"/>
      <c r="F813" s="69"/>
      <c r="G813" s="75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2.75" customHeight="1">
      <c r="A814" s="69"/>
      <c r="B814" s="69"/>
      <c r="C814" s="69"/>
      <c r="D814" s="69"/>
      <c r="E814" s="69"/>
      <c r="F814" s="69"/>
      <c r="G814" s="75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2.75" customHeight="1">
      <c r="A815" s="69"/>
      <c r="B815" s="69"/>
      <c r="C815" s="69"/>
      <c r="D815" s="69"/>
      <c r="E815" s="69"/>
      <c r="F815" s="69"/>
      <c r="G815" s="75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2.75" customHeight="1">
      <c r="A816" s="69"/>
      <c r="B816" s="69"/>
      <c r="C816" s="69"/>
      <c r="D816" s="69"/>
      <c r="E816" s="69"/>
      <c r="F816" s="69"/>
      <c r="G816" s="75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2.75" customHeight="1">
      <c r="A817" s="69"/>
      <c r="B817" s="69"/>
      <c r="C817" s="69"/>
      <c r="D817" s="69"/>
      <c r="E817" s="69"/>
      <c r="F817" s="69"/>
      <c r="G817" s="75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2.75" customHeight="1">
      <c r="A818" s="69"/>
      <c r="B818" s="69"/>
      <c r="C818" s="69"/>
      <c r="D818" s="69"/>
      <c r="E818" s="69"/>
      <c r="F818" s="69"/>
      <c r="G818" s="75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2.75" customHeight="1">
      <c r="A819" s="69"/>
      <c r="B819" s="69"/>
      <c r="C819" s="69"/>
      <c r="D819" s="69"/>
      <c r="E819" s="69"/>
      <c r="F819" s="69"/>
      <c r="G819" s="75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2.75" customHeight="1">
      <c r="A820" s="69"/>
      <c r="B820" s="69"/>
      <c r="C820" s="69"/>
      <c r="D820" s="69"/>
      <c r="E820" s="69"/>
      <c r="F820" s="69"/>
      <c r="G820" s="75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2.75" customHeight="1">
      <c r="A821" s="69"/>
      <c r="B821" s="69"/>
      <c r="C821" s="69"/>
      <c r="D821" s="69"/>
      <c r="E821" s="69"/>
      <c r="F821" s="69"/>
      <c r="G821" s="75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2.75" customHeight="1">
      <c r="A822" s="69"/>
      <c r="B822" s="69"/>
      <c r="C822" s="69"/>
      <c r="D822" s="69"/>
      <c r="E822" s="69"/>
      <c r="F822" s="69"/>
      <c r="G822" s="75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2.75" customHeight="1">
      <c r="A823" s="69"/>
      <c r="B823" s="69"/>
      <c r="C823" s="69"/>
      <c r="D823" s="69"/>
      <c r="E823" s="69"/>
      <c r="F823" s="69"/>
      <c r="G823" s="75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2.75" customHeight="1">
      <c r="A824" s="69"/>
      <c r="B824" s="69"/>
      <c r="C824" s="69"/>
      <c r="D824" s="69"/>
      <c r="E824" s="69"/>
      <c r="F824" s="69"/>
      <c r="G824" s="75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2.75" customHeight="1">
      <c r="A825" s="69"/>
      <c r="B825" s="69"/>
      <c r="C825" s="69"/>
      <c r="D825" s="69"/>
      <c r="E825" s="69"/>
      <c r="F825" s="69"/>
      <c r="G825" s="75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2.75" customHeight="1">
      <c r="A826" s="69"/>
      <c r="B826" s="69"/>
      <c r="C826" s="69"/>
      <c r="D826" s="69"/>
      <c r="E826" s="69"/>
      <c r="F826" s="69"/>
      <c r="G826" s="75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2.75" customHeight="1">
      <c r="A827" s="69"/>
      <c r="B827" s="69"/>
      <c r="C827" s="69"/>
      <c r="D827" s="69"/>
      <c r="E827" s="69"/>
      <c r="F827" s="69"/>
      <c r="G827" s="75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2.75" customHeight="1">
      <c r="A828" s="69"/>
      <c r="B828" s="69"/>
      <c r="C828" s="69"/>
      <c r="D828" s="69"/>
      <c r="E828" s="69"/>
      <c r="F828" s="69"/>
      <c r="G828" s="75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2.75" customHeight="1">
      <c r="A829" s="69"/>
      <c r="B829" s="69"/>
      <c r="C829" s="69"/>
      <c r="D829" s="69"/>
      <c r="E829" s="69"/>
      <c r="F829" s="69"/>
      <c r="G829" s="75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2.75" customHeight="1">
      <c r="A830" s="69"/>
      <c r="B830" s="69"/>
      <c r="C830" s="69"/>
      <c r="D830" s="69"/>
      <c r="E830" s="69"/>
      <c r="F830" s="69"/>
      <c r="G830" s="75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2.75" customHeight="1">
      <c r="A831" s="69"/>
      <c r="B831" s="69"/>
      <c r="C831" s="69"/>
      <c r="D831" s="69"/>
      <c r="E831" s="69"/>
      <c r="F831" s="69"/>
      <c r="G831" s="75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2.75" customHeight="1">
      <c r="A832" s="69"/>
      <c r="B832" s="69"/>
      <c r="C832" s="69"/>
      <c r="D832" s="69"/>
      <c r="E832" s="69"/>
      <c r="F832" s="69"/>
      <c r="G832" s="75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2.75" customHeight="1">
      <c r="A833" s="69"/>
      <c r="B833" s="69"/>
      <c r="C833" s="69"/>
      <c r="D833" s="69"/>
      <c r="E833" s="69"/>
      <c r="F833" s="69"/>
      <c r="G833" s="75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2.75" customHeight="1">
      <c r="A834" s="69"/>
      <c r="B834" s="69"/>
      <c r="C834" s="69"/>
      <c r="D834" s="69"/>
      <c r="E834" s="69"/>
      <c r="F834" s="69"/>
      <c r="G834" s="75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2.75" customHeight="1">
      <c r="A835" s="69"/>
      <c r="B835" s="69"/>
      <c r="C835" s="69"/>
      <c r="D835" s="69"/>
      <c r="E835" s="69"/>
      <c r="F835" s="69"/>
      <c r="G835" s="75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2.75" customHeight="1">
      <c r="A836" s="69"/>
      <c r="B836" s="69"/>
      <c r="C836" s="69"/>
      <c r="D836" s="69"/>
      <c r="E836" s="69"/>
      <c r="F836" s="69"/>
      <c r="G836" s="75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2.75" customHeight="1">
      <c r="A837" s="69"/>
      <c r="B837" s="69"/>
      <c r="C837" s="69"/>
      <c r="D837" s="69"/>
      <c r="E837" s="69"/>
      <c r="F837" s="69"/>
      <c r="G837" s="75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2.75" customHeight="1">
      <c r="A838" s="69"/>
      <c r="B838" s="69"/>
      <c r="C838" s="69"/>
      <c r="D838" s="69"/>
      <c r="E838" s="69"/>
      <c r="F838" s="69"/>
      <c r="G838" s="75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2.75" customHeight="1">
      <c r="A839" s="69"/>
      <c r="B839" s="69"/>
      <c r="C839" s="69"/>
      <c r="D839" s="69"/>
      <c r="E839" s="69"/>
      <c r="F839" s="69"/>
      <c r="G839" s="75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2.75" customHeight="1">
      <c r="A840" s="69"/>
      <c r="B840" s="69"/>
      <c r="C840" s="69"/>
      <c r="D840" s="69"/>
      <c r="E840" s="69"/>
      <c r="F840" s="69"/>
      <c r="G840" s="75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2.75" customHeight="1">
      <c r="A841" s="69"/>
      <c r="B841" s="69"/>
      <c r="C841" s="69"/>
      <c r="D841" s="69"/>
      <c r="E841" s="69"/>
      <c r="F841" s="69"/>
      <c r="G841" s="75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2.75" customHeight="1">
      <c r="A842" s="69"/>
      <c r="B842" s="69"/>
      <c r="C842" s="69"/>
      <c r="D842" s="69"/>
      <c r="E842" s="69"/>
      <c r="F842" s="69"/>
      <c r="G842" s="75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2.75" customHeight="1">
      <c r="A843" s="69"/>
      <c r="B843" s="69"/>
      <c r="C843" s="69"/>
      <c r="D843" s="69"/>
      <c r="E843" s="69"/>
      <c r="F843" s="69"/>
      <c r="G843" s="75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2.75" customHeight="1">
      <c r="A844" s="69"/>
      <c r="B844" s="69"/>
      <c r="C844" s="69"/>
      <c r="D844" s="69"/>
      <c r="E844" s="69"/>
      <c r="F844" s="69"/>
      <c r="G844" s="75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2.75" customHeight="1">
      <c r="A845" s="69"/>
      <c r="B845" s="69"/>
      <c r="C845" s="69"/>
      <c r="D845" s="69"/>
      <c r="E845" s="69"/>
      <c r="F845" s="69"/>
      <c r="G845" s="75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2.75" customHeight="1">
      <c r="A846" s="69"/>
      <c r="B846" s="69"/>
      <c r="C846" s="69"/>
      <c r="D846" s="69"/>
      <c r="E846" s="69"/>
      <c r="F846" s="69"/>
      <c r="G846" s="75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2.75" customHeight="1">
      <c r="A847" s="69"/>
      <c r="B847" s="69"/>
      <c r="C847" s="69"/>
      <c r="D847" s="69"/>
      <c r="E847" s="69"/>
      <c r="F847" s="69"/>
      <c r="G847" s="75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2.75" customHeight="1">
      <c r="A848" s="69"/>
      <c r="B848" s="69"/>
      <c r="C848" s="69"/>
      <c r="D848" s="69"/>
      <c r="E848" s="69"/>
      <c r="F848" s="69"/>
      <c r="G848" s="75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2.75" customHeight="1">
      <c r="A849" s="69"/>
      <c r="B849" s="69"/>
      <c r="C849" s="69"/>
      <c r="D849" s="69"/>
      <c r="E849" s="69"/>
      <c r="F849" s="69"/>
      <c r="G849" s="75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2.75" customHeight="1">
      <c r="A850" s="69"/>
      <c r="B850" s="69"/>
      <c r="C850" s="69"/>
      <c r="D850" s="69"/>
      <c r="E850" s="69"/>
      <c r="F850" s="69"/>
      <c r="G850" s="75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2.75" customHeight="1">
      <c r="A851" s="69"/>
      <c r="B851" s="69"/>
      <c r="C851" s="69"/>
      <c r="D851" s="69"/>
      <c r="E851" s="69"/>
      <c r="F851" s="69"/>
      <c r="G851" s="75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2.75" customHeight="1">
      <c r="A852" s="69"/>
      <c r="B852" s="69"/>
      <c r="C852" s="69"/>
      <c r="D852" s="69"/>
      <c r="E852" s="69"/>
      <c r="F852" s="69"/>
      <c r="G852" s="75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2.75" customHeight="1">
      <c r="A853" s="69"/>
      <c r="B853" s="69"/>
      <c r="C853" s="69"/>
      <c r="D853" s="69"/>
      <c r="E853" s="69"/>
      <c r="F853" s="69"/>
      <c r="G853" s="75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2.75" customHeight="1">
      <c r="A854" s="69"/>
      <c r="B854" s="69"/>
      <c r="C854" s="69"/>
      <c r="D854" s="69"/>
      <c r="E854" s="69"/>
      <c r="F854" s="69"/>
      <c r="G854" s="75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2.75" customHeight="1">
      <c r="A855" s="69"/>
      <c r="B855" s="69"/>
      <c r="C855" s="69"/>
      <c r="D855" s="69"/>
      <c r="E855" s="69"/>
      <c r="F855" s="69"/>
      <c r="G855" s="75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2.75" customHeight="1">
      <c r="A856" s="69"/>
      <c r="B856" s="69"/>
      <c r="C856" s="69"/>
      <c r="D856" s="69"/>
      <c r="E856" s="69"/>
      <c r="F856" s="69"/>
      <c r="G856" s="75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2.75" customHeight="1">
      <c r="A857" s="69"/>
      <c r="B857" s="69"/>
      <c r="C857" s="69"/>
      <c r="D857" s="69"/>
      <c r="E857" s="69"/>
      <c r="F857" s="69"/>
      <c r="G857" s="75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2.75" customHeight="1">
      <c r="A858" s="69"/>
      <c r="B858" s="69"/>
      <c r="C858" s="69"/>
      <c r="D858" s="69"/>
      <c r="E858" s="69"/>
      <c r="F858" s="69"/>
      <c r="G858" s="75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2.75" customHeight="1">
      <c r="A859" s="69"/>
      <c r="B859" s="69"/>
      <c r="C859" s="69"/>
      <c r="D859" s="69"/>
      <c r="E859" s="69"/>
      <c r="F859" s="69"/>
      <c r="G859" s="75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2.75" customHeight="1">
      <c r="A860" s="69"/>
      <c r="B860" s="69"/>
      <c r="C860" s="69"/>
      <c r="D860" s="69"/>
      <c r="E860" s="69"/>
      <c r="F860" s="69"/>
      <c r="G860" s="75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2.75" customHeight="1">
      <c r="A861" s="69"/>
      <c r="B861" s="69"/>
      <c r="C861" s="69"/>
      <c r="D861" s="69"/>
      <c r="E861" s="69"/>
      <c r="F861" s="69"/>
      <c r="G861" s="75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2.75" customHeight="1">
      <c r="A862" s="69"/>
      <c r="B862" s="69"/>
      <c r="C862" s="69"/>
      <c r="D862" s="69"/>
      <c r="E862" s="69"/>
      <c r="F862" s="69"/>
      <c r="G862" s="75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2.75" customHeight="1">
      <c r="A863" s="69"/>
      <c r="B863" s="69"/>
      <c r="C863" s="69"/>
      <c r="D863" s="69"/>
      <c r="E863" s="69"/>
      <c r="F863" s="69"/>
      <c r="G863" s="75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2.75" customHeight="1">
      <c r="A864" s="69"/>
      <c r="B864" s="69"/>
      <c r="C864" s="69"/>
      <c r="D864" s="69"/>
      <c r="E864" s="69"/>
      <c r="F864" s="69"/>
      <c r="G864" s="75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2.75" customHeight="1">
      <c r="A865" s="69"/>
      <c r="B865" s="69"/>
      <c r="C865" s="69"/>
      <c r="D865" s="69"/>
      <c r="E865" s="69"/>
      <c r="F865" s="69"/>
      <c r="G865" s="75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2.75" customHeight="1">
      <c r="A866" s="69"/>
      <c r="B866" s="69"/>
      <c r="C866" s="69"/>
      <c r="D866" s="69"/>
      <c r="E866" s="69"/>
      <c r="F866" s="69"/>
      <c r="G866" s="75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2.75" customHeight="1">
      <c r="A867" s="69"/>
      <c r="B867" s="69"/>
      <c r="C867" s="69"/>
      <c r="D867" s="69"/>
      <c r="E867" s="69"/>
      <c r="F867" s="69"/>
      <c r="G867" s="75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2.75" customHeight="1">
      <c r="A868" s="69"/>
      <c r="B868" s="69"/>
      <c r="C868" s="69"/>
      <c r="D868" s="69"/>
      <c r="E868" s="69"/>
      <c r="F868" s="69"/>
      <c r="G868" s="75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2.75" customHeight="1">
      <c r="A869" s="69"/>
      <c r="B869" s="69"/>
      <c r="C869" s="69"/>
      <c r="D869" s="69"/>
      <c r="E869" s="69"/>
      <c r="F869" s="69"/>
      <c r="G869" s="75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2.75" customHeight="1">
      <c r="A870" s="69"/>
      <c r="B870" s="69"/>
      <c r="C870" s="69"/>
      <c r="D870" s="69"/>
      <c r="E870" s="69"/>
      <c r="F870" s="69"/>
      <c r="G870" s="75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2.75" customHeight="1">
      <c r="A871" s="69"/>
      <c r="B871" s="69"/>
      <c r="C871" s="69"/>
      <c r="D871" s="69"/>
      <c r="E871" s="69"/>
      <c r="F871" s="69"/>
      <c r="G871" s="75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2.75" customHeight="1">
      <c r="A872" s="69"/>
      <c r="B872" s="69"/>
      <c r="C872" s="69"/>
      <c r="D872" s="69"/>
      <c r="E872" s="69"/>
      <c r="F872" s="69"/>
      <c r="G872" s="75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2.75" customHeight="1">
      <c r="A873" s="69"/>
      <c r="B873" s="69"/>
      <c r="C873" s="69"/>
      <c r="D873" s="69"/>
      <c r="E873" s="69"/>
      <c r="F873" s="69"/>
      <c r="G873" s="75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2.75" customHeight="1">
      <c r="A874" s="69"/>
      <c r="B874" s="69"/>
      <c r="C874" s="69"/>
      <c r="D874" s="69"/>
      <c r="E874" s="69"/>
      <c r="F874" s="69"/>
      <c r="G874" s="75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2.75" customHeight="1">
      <c r="A875" s="69"/>
      <c r="B875" s="69"/>
      <c r="C875" s="69"/>
      <c r="D875" s="69"/>
      <c r="E875" s="69"/>
      <c r="F875" s="69"/>
      <c r="G875" s="75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2.75" customHeight="1">
      <c r="A876" s="69"/>
      <c r="B876" s="69"/>
      <c r="C876" s="69"/>
      <c r="D876" s="69"/>
      <c r="E876" s="69"/>
      <c r="F876" s="69"/>
      <c r="G876" s="75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2.75" customHeight="1">
      <c r="A877" s="69"/>
      <c r="B877" s="69"/>
      <c r="C877" s="69"/>
      <c r="D877" s="69"/>
      <c r="E877" s="69"/>
      <c r="F877" s="69"/>
      <c r="G877" s="75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2.75" customHeight="1">
      <c r="A878" s="69"/>
      <c r="B878" s="69"/>
      <c r="C878" s="69"/>
      <c r="D878" s="69"/>
      <c r="E878" s="69"/>
      <c r="F878" s="69"/>
      <c r="G878" s="75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2.75" customHeight="1">
      <c r="A879" s="69"/>
      <c r="B879" s="69"/>
      <c r="C879" s="69"/>
      <c r="D879" s="69"/>
      <c r="E879" s="69"/>
      <c r="F879" s="69"/>
      <c r="G879" s="75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2.75" customHeight="1">
      <c r="A880" s="69"/>
      <c r="B880" s="69"/>
      <c r="C880" s="69"/>
      <c r="D880" s="69"/>
      <c r="E880" s="69"/>
      <c r="F880" s="69"/>
      <c r="G880" s="75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2.75" customHeight="1">
      <c r="A881" s="69"/>
      <c r="B881" s="69"/>
      <c r="C881" s="69"/>
      <c r="D881" s="69"/>
      <c r="E881" s="69"/>
      <c r="F881" s="69"/>
      <c r="G881" s="75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2.75" customHeight="1">
      <c r="A882" s="69"/>
      <c r="B882" s="69"/>
      <c r="C882" s="69"/>
      <c r="D882" s="69"/>
      <c r="E882" s="69"/>
      <c r="F882" s="69"/>
      <c r="G882" s="75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2.75" customHeight="1">
      <c r="A883" s="69"/>
      <c r="B883" s="69"/>
      <c r="C883" s="69"/>
      <c r="D883" s="69"/>
      <c r="E883" s="69"/>
      <c r="F883" s="69"/>
      <c r="G883" s="75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2.75" customHeight="1">
      <c r="A884" s="69"/>
      <c r="B884" s="69"/>
      <c r="C884" s="69"/>
      <c r="D884" s="69"/>
      <c r="E884" s="69"/>
      <c r="F884" s="69"/>
      <c r="G884" s="75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2.75" customHeight="1">
      <c r="A885" s="69"/>
      <c r="B885" s="69"/>
      <c r="C885" s="69"/>
      <c r="D885" s="69"/>
      <c r="E885" s="69"/>
      <c r="F885" s="69"/>
      <c r="G885" s="75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2.75" customHeight="1">
      <c r="A886" s="69"/>
      <c r="B886" s="69"/>
      <c r="C886" s="69"/>
      <c r="D886" s="69"/>
      <c r="E886" s="69"/>
      <c r="F886" s="69"/>
      <c r="G886" s="75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2.75" customHeight="1">
      <c r="A887" s="69"/>
      <c r="B887" s="69"/>
      <c r="C887" s="69"/>
      <c r="D887" s="69"/>
      <c r="E887" s="69"/>
      <c r="F887" s="69"/>
      <c r="G887" s="75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2.75" customHeight="1">
      <c r="A888" s="69"/>
      <c r="B888" s="69"/>
      <c r="C888" s="69"/>
      <c r="D888" s="69"/>
      <c r="E888" s="69"/>
      <c r="F888" s="69"/>
      <c r="G888" s="75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2.75" customHeight="1">
      <c r="A889" s="69"/>
      <c r="B889" s="69"/>
      <c r="C889" s="69"/>
      <c r="D889" s="69"/>
      <c r="E889" s="69"/>
      <c r="F889" s="69"/>
      <c r="G889" s="75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2.75" customHeight="1">
      <c r="A890" s="69"/>
      <c r="B890" s="69"/>
      <c r="C890" s="69"/>
      <c r="D890" s="69"/>
      <c r="E890" s="69"/>
      <c r="F890" s="69"/>
      <c r="G890" s="75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2.75" customHeight="1">
      <c r="A891" s="69"/>
      <c r="B891" s="69"/>
      <c r="C891" s="69"/>
      <c r="D891" s="69"/>
      <c r="E891" s="69"/>
      <c r="F891" s="69"/>
      <c r="G891" s="75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2.75" customHeight="1">
      <c r="A892" s="69"/>
      <c r="B892" s="69"/>
      <c r="C892" s="69"/>
      <c r="D892" s="69"/>
      <c r="E892" s="69"/>
      <c r="F892" s="69"/>
      <c r="G892" s="75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2.75" customHeight="1">
      <c r="A893" s="69"/>
      <c r="B893" s="69"/>
      <c r="C893" s="69"/>
      <c r="D893" s="69"/>
      <c r="E893" s="69"/>
      <c r="F893" s="69"/>
      <c r="G893" s="75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2.75" customHeight="1">
      <c r="A894" s="69"/>
      <c r="B894" s="69"/>
      <c r="C894" s="69"/>
      <c r="D894" s="69"/>
      <c r="E894" s="69"/>
      <c r="F894" s="69"/>
      <c r="G894" s="75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2.75" customHeight="1">
      <c r="A895" s="69"/>
      <c r="B895" s="69"/>
      <c r="C895" s="69"/>
      <c r="D895" s="69"/>
      <c r="E895" s="69"/>
      <c r="F895" s="69"/>
      <c r="G895" s="75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2.75" customHeight="1">
      <c r="A896" s="69"/>
      <c r="B896" s="69"/>
      <c r="C896" s="69"/>
      <c r="D896" s="69"/>
      <c r="E896" s="69"/>
      <c r="F896" s="69"/>
      <c r="G896" s="75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2.75" customHeight="1">
      <c r="A897" s="69"/>
      <c r="B897" s="69"/>
      <c r="C897" s="69"/>
      <c r="D897" s="69"/>
      <c r="E897" s="69"/>
      <c r="F897" s="69"/>
      <c r="G897" s="75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2.75" customHeight="1">
      <c r="A898" s="69"/>
      <c r="B898" s="69"/>
      <c r="C898" s="69"/>
      <c r="D898" s="69"/>
      <c r="E898" s="69"/>
      <c r="F898" s="69"/>
      <c r="G898" s="75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2.75" customHeight="1">
      <c r="A899" s="69"/>
      <c r="B899" s="69"/>
      <c r="C899" s="69"/>
      <c r="D899" s="69"/>
      <c r="E899" s="69"/>
      <c r="F899" s="69"/>
      <c r="G899" s="75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2.75" customHeight="1">
      <c r="A900" s="69"/>
      <c r="B900" s="69"/>
      <c r="C900" s="69"/>
      <c r="D900" s="69"/>
      <c r="E900" s="69"/>
      <c r="F900" s="69"/>
      <c r="G900" s="75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2.75" customHeight="1">
      <c r="A901" s="69"/>
      <c r="B901" s="69"/>
      <c r="C901" s="69"/>
      <c r="D901" s="69"/>
      <c r="E901" s="69"/>
      <c r="F901" s="69"/>
      <c r="G901" s="75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2.75" customHeight="1">
      <c r="A902" s="69"/>
      <c r="B902" s="69"/>
      <c r="C902" s="69"/>
      <c r="D902" s="69"/>
      <c r="E902" s="69"/>
      <c r="F902" s="69"/>
      <c r="G902" s="75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2.75" customHeight="1">
      <c r="A903" s="69"/>
      <c r="B903" s="69"/>
      <c r="C903" s="69"/>
      <c r="D903" s="69"/>
      <c r="E903" s="69"/>
      <c r="F903" s="69"/>
      <c r="G903" s="75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2.75" customHeight="1">
      <c r="A904" s="69"/>
      <c r="B904" s="69"/>
      <c r="C904" s="69"/>
      <c r="D904" s="69"/>
      <c r="E904" s="69"/>
      <c r="F904" s="69"/>
      <c r="G904" s="75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2.75" customHeight="1">
      <c r="A905" s="69"/>
      <c r="B905" s="69"/>
      <c r="C905" s="69"/>
      <c r="D905" s="69"/>
      <c r="E905" s="69"/>
      <c r="F905" s="69"/>
      <c r="G905" s="75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2.75" customHeight="1">
      <c r="A906" s="69"/>
      <c r="B906" s="69"/>
      <c r="C906" s="69"/>
      <c r="D906" s="69"/>
      <c r="E906" s="69"/>
      <c r="F906" s="69"/>
      <c r="G906" s="75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2.75" customHeight="1">
      <c r="A907" s="69"/>
      <c r="B907" s="69"/>
      <c r="C907" s="69"/>
      <c r="D907" s="69"/>
      <c r="E907" s="69"/>
      <c r="F907" s="69"/>
      <c r="G907" s="75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2.75" customHeight="1">
      <c r="A908" s="69"/>
      <c r="B908" s="69"/>
      <c r="C908" s="69"/>
      <c r="D908" s="69"/>
      <c r="E908" s="69"/>
      <c r="F908" s="69"/>
      <c r="G908" s="75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2.75" customHeight="1">
      <c r="A909" s="69"/>
      <c r="B909" s="69"/>
      <c r="C909" s="69"/>
      <c r="D909" s="69"/>
      <c r="E909" s="69"/>
      <c r="F909" s="69"/>
      <c r="G909" s="75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2.75" customHeight="1">
      <c r="A910" s="69"/>
      <c r="B910" s="69"/>
      <c r="C910" s="69"/>
      <c r="D910" s="69"/>
      <c r="E910" s="69"/>
      <c r="F910" s="69"/>
      <c r="G910" s="75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2.75" customHeight="1">
      <c r="A911" s="69"/>
      <c r="B911" s="69"/>
      <c r="C911" s="69"/>
      <c r="D911" s="69"/>
      <c r="E911" s="69"/>
      <c r="F911" s="69"/>
      <c r="G911" s="75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2.75" customHeight="1">
      <c r="A912" s="69"/>
      <c r="B912" s="69"/>
      <c r="C912" s="69"/>
      <c r="D912" s="69"/>
      <c r="E912" s="69"/>
      <c r="F912" s="69"/>
      <c r="G912" s="75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2.75" customHeight="1">
      <c r="A913" s="69"/>
      <c r="B913" s="69"/>
      <c r="C913" s="69"/>
      <c r="D913" s="69"/>
      <c r="E913" s="69"/>
      <c r="F913" s="69"/>
      <c r="G913" s="75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2.75" customHeight="1">
      <c r="A914" s="69"/>
      <c r="B914" s="69"/>
      <c r="C914" s="69"/>
      <c r="D914" s="69"/>
      <c r="E914" s="69"/>
      <c r="F914" s="69"/>
      <c r="G914" s="75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2.75" customHeight="1">
      <c r="A915" s="69"/>
      <c r="B915" s="69"/>
      <c r="C915" s="69"/>
      <c r="D915" s="69"/>
      <c r="E915" s="69"/>
      <c r="F915" s="69"/>
      <c r="G915" s="75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2.75" customHeight="1">
      <c r="A916" s="69"/>
      <c r="B916" s="69"/>
      <c r="C916" s="69"/>
      <c r="D916" s="69"/>
      <c r="E916" s="69"/>
      <c r="F916" s="69"/>
      <c r="G916" s="75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2.75" customHeight="1">
      <c r="A917" s="69"/>
      <c r="B917" s="69"/>
      <c r="C917" s="69"/>
      <c r="D917" s="69"/>
      <c r="E917" s="69"/>
      <c r="F917" s="69"/>
      <c r="G917" s="75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2.75" customHeight="1">
      <c r="A918" s="69"/>
      <c r="B918" s="69"/>
      <c r="C918" s="69"/>
      <c r="D918" s="69"/>
      <c r="E918" s="69"/>
      <c r="F918" s="69"/>
      <c r="G918" s="75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2.75" customHeight="1">
      <c r="A919" s="69"/>
      <c r="B919" s="69"/>
      <c r="C919" s="69"/>
      <c r="D919" s="69"/>
      <c r="E919" s="69"/>
      <c r="F919" s="69"/>
      <c r="G919" s="75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2.75" customHeight="1">
      <c r="A920" s="69"/>
      <c r="B920" s="69"/>
      <c r="C920" s="69"/>
      <c r="D920" s="69"/>
      <c r="E920" s="69"/>
      <c r="F920" s="69"/>
      <c r="G920" s="75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2.75" customHeight="1">
      <c r="A921" s="69"/>
      <c r="B921" s="69"/>
      <c r="C921" s="69"/>
      <c r="D921" s="69"/>
      <c r="E921" s="69"/>
      <c r="F921" s="69"/>
      <c r="G921" s="75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2.75" customHeight="1">
      <c r="A922" s="69"/>
      <c r="B922" s="69"/>
      <c r="C922" s="69"/>
      <c r="D922" s="69"/>
      <c r="E922" s="69"/>
      <c r="F922" s="69"/>
      <c r="G922" s="75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2.75" customHeight="1">
      <c r="A923" s="69"/>
      <c r="B923" s="69"/>
      <c r="C923" s="69"/>
      <c r="D923" s="69"/>
      <c r="E923" s="69"/>
      <c r="F923" s="69"/>
      <c r="G923" s="75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2.75" customHeight="1">
      <c r="A924" s="69"/>
      <c r="B924" s="69"/>
      <c r="C924" s="69"/>
      <c r="D924" s="69"/>
      <c r="E924" s="69"/>
      <c r="F924" s="69"/>
      <c r="G924" s="75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2.75" customHeight="1">
      <c r="A925" s="69"/>
      <c r="B925" s="69"/>
      <c r="C925" s="69"/>
      <c r="D925" s="69"/>
      <c r="E925" s="69"/>
      <c r="F925" s="69"/>
      <c r="G925" s="75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2.75" customHeight="1">
      <c r="A926" s="69"/>
      <c r="B926" s="69"/>
      <c r="C926" s="69"/>
      <c r="D926" s="69"/>
      <c r="E926" s="69"/>
      <c r="F926" s="69"/>
      <c r="G926" s="75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2.75" customHeight="1">
      <c r="A927" s="69"/>
      <c r="B927" s="69"/>
      <c r="C927" s="69"/>
      <c r="D927" s="69"/>
      <c r="E927" s="69"/>
      <c r="F927" s="69"/>
      <c r="G927" s="75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2.75" customHeight="1">
      <c r="A928" s="69"/>
      <c r="B928" s="69"/>
      <c r="C928" s="69"/>
      <c r="D928" s="69"/>
      <c r="E928" s="69"/>
      <c r="F928" s="69"/>
      <c r="G928" s="75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2.75" customHeight="1">
      <c r="A929" s="69"/>
      <c r="B929" s="69"/>
      <c r="C929" s="69"/>
      <c r="D929" s="69"/>
      <c r="E929" s="69"/>
      <c r="F929" s="69"/>
      <c r="G929" s="75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2.75" customHeight="1">
      <c r="A930" s="69"/>
      <c r="B930" s="69"/>
      <c r="C930" s="69"/>
      <c r="D930" s="69"/>
      <c r="E930" s="69"/>
      <c r="F930" s="69"/>
      <c r="G930" s="75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2.75" customHeight="1">
      <c r="A931" s="69"/>
      <c r="B931" s="69"/>
      <c r="C931" s="69"/>
      <c r="D931" s="69"/>
      <c r="E931" s="69"/>
      <c r="F931" s="69"/>
      <c r="G931" s="75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2.75" customHeight="1">
      <c r="A932" s="69"/>
      <c r="B932" s="69"/>
      <c r="C932" s="69"/>
      <c r="D932" s="69"/>
      <c r="E932" s="69"/>
      <c r="F932" s="69"/>
      <c r="G932" s="75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2.75" customHeight="1">
      <c r="A933" s="69"/>
      <c r="B933" s="69"/>
      <c r="C933" s="69"/>
      <c r="D933" s="69"/>
      <c r="E933" s="69"/>
      <c r="F933" s="69"/>
      <c r="G933" s="75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2.75" customHeight="1">
      <c r="A934" s="69"/>
      <c r="B934" s="69"/>
      <c r="C934" s="69"/>
      <c r="D934" s="69"/>
      <c r="E934" s="69"/>
      <c r="F934" s="69"/>
      <c r="G934" s="75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2.75" customHeight="1">
      <c r="A935" s="69"/>
      <c r="B935" s="69"/>
      <c r="C935" s="69"/>
      <c r="D935" s="69"/>
      <c r="E935" s="69"/>
      <c r="F935" s="69"/>
      <c r="G935" s="75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2.75" customHeight="1">
      <c r="A936" s="69"/>
      <c r="B936" s="69"/>
      <c r="C936" s="69"/>
      <c r="D936" s="69"/>
      <c r="E936" s="69"/>
      <c r="F936" s="69"/>
      <c r="G936" s="75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2.75" customHeight="1">
      <c r="A937" s="69"/>
      <c r="B937" s="69"/>
      <c r="C937" s="69"/>
      <c r="D937" s="69"/>
      <c r="E937" s="69"/>
      <c r="F937" s="69"/>
      <c r="G937" s="75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2.75" customHeight="1">
      <c r="A938" s="69"/>
      <c r="B938" s="69"/>
      <c r="C938" s="69"/>
      <c r="D938" s="69"/>
      <c r="E938" s="69"/>
      <c r="F938" s="69"/>
      <c r="G938" s="75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2.75" customHeight="1">
      <c r="A939" s="69"/>
      <c r="B939" s="69"/>
      <c r="C939" s="69"/>
      <c r="D939" s="69"/>
      <c r="E939" s="69"/>
      <c r="F939" s="69"/>
      <c r="G939" s="75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2.75" customHeight="1">
      <c r="A940" s="69"/>
      <c r="B940" s="69"/>
      <c r="C940" s="69"/>
      <c r="D940" s="69"/>
      <c r="E940" s="69"/>
      <c r="F940" s="69"/>
      <c r="G940" s="75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2.75" customHeight="1">
      <c r="A941" s="69"/>
      <c r="B941" s="69"/>
      <c r="C941" s="69"/>
      <c r="D941" s="69"/>
      <c r="E941" s="69"/>
      <c r="F941" s="69"/>
      <c r="G941" s="75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2.75" customHeight="1">
      <c r="A942" s="69"/>
      <c r="B942" s="69"/>
      <c r="C942" s="69"/>
      <c r="D942" s="69"/>
      <c r="E942" s="69"/>
      <c r="F942" s="69"/>
      <c r="G942" s="75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2.75" customHeight="1">
      <c r="A943" s="69"/>
      <c r="B943" s="69"/>
      <c r="C943" s="69"/>
      <c r="D943" s="69"/>
      <c r="E943" s="69"/>
      <c r="F943" s="69"/>
      <c r="G943" s="75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2.75" customHeight="1">
      <c r="A944" s="69"/>
      <c r="B944" s="69"/>
      <c r="C944" s="69"/>
      <c r="D944" s="69"/>
      <c r="E944" s="69"/>
      <c r="F944" s="69"/>
      <c r="G944" s="75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2.75" customHeight="1">
      <c r="A945" s="69"/>
      <c r="B945" s="69"/>
      <c r="C945" s="69"/>
      <c r="D945" s="69"/>
      <c r="E945" s="69"/>
      <c r="F945" s="69"/>
      <c r="G945" s="75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2.75" customHeight="1">
      <c r="A946" s="69"/>
      <c r="B946" s="69"/>
      <c r="C946" s="69"/>
      <c r="D946" s="69"/>
      <c r="E946" s="69"/>
      <c r="F946" s="69"/>
      <c r="G946" s="75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2.75" customHeight="1">
      <c r="A947" s="69"/>
      <c r="B947" s="69"/>
      <c r="C947" s="69"/>
      <c r="D947" s="69"/>
      <c r="E947" s="69"/>
      <c r="F947" s="69"/>
      <c r="G947" s="75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2.75" customHeight="1">
      <c r="A948" s="69"/>
      <c r="B948" s="69"/>
      <c r="C948" s="69"/>
      <c r="D948" s="69"/>
      <c r="E948" s="69"/>
      <c r="F948" s="69"/>
      <c r="G948" s="75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2.75" customHeight="1">
      <c r="A949" s="69"/>
      <c r="B949" s="69"/>
      <c r="C949" s="69"/>
      <c r="D949" s="69"/>
      <c r="E949" s="69"/>
      <c r="F949" s="69"/>
      <c r="G949" s="75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2.75" customHeight="1">
      <c r="A950" s="69"/>
      <c r="B950" s="69"/>
      <c r="C950" s="69"/>
      <c r="D950" s="69"/>
      <c r="E950" s="69"/>
      <c r="F950" s="69"/>
      <c r="G950" s="75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2.75" customHeight="1">
      <c r="A951" s="69"/>
      <c r="B951" s="69"/>
      <c r="C951" s="69"/>
      <c r="D951" s="69"/>
      <c r="E951" s="69"/>
      <c r="F951" s="69"/>
      <c r="G951" s="75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2.75" customHeight="1">
      <c r="A952" s="69"/>
      <c r="B952" s="69"/>
      <c r="C952" s="69"/>
      <c r="D952" s="69"/>
      <c r="E952" s="69"/>
      <c r="F952" s="69"/>
      <c r="G952" s="75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2.75" customHeight="1">
      <c r="A953" s="69"/>
      <c r="B953" s="69"/>
      <c r="C953" s="69"/>
      <c r="D953" s="69"/>
      <c r="E953" s="69"/>
      <c r="F953" s="69"/>
      <c r="G953" s="75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2.75" customHeight="1">
      <c r="A954" s="69"/>
      <c r="B954" s="69"/>
      <c r="C954" s="69"/>
      <c r="D954" s="69"/>
      <c r="E954" s="69"/>
      <c r="F954" s="69"/>
      <c r="G954" s="75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2.75" customHeight="1">
      <c r="A955" s="69"/>
      <c r="B955" s="69"/>
      <c r="C955" s="69"/>
      <c r="D955" s="69"/>
      <c r="E955" s="69"/>
      <c r="F955" s="69"/>
      <c r="G955" s="75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2.75" customHeight="1">
      <c r="A956" s="69"/>
      <c r="B956" s="69"/>
      <c r="C956" s="69"/>
      <c r="D956" s="69"/>
      <c r="E956" s="69"/>
      <c r="F956" s="69"/>
      <c r="G956" s="75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2.75" customHeight="1">
      <c r="A957" s="69"/>
      <c r="B957" s="69"/>
      <c r="C957" s="69"/>
      <c r="D957" s="69"/>
      <c r="E957" s="69"/>
      <c r="F957" s="69"/>
      <c r="G957" s="75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2.75" customHeight="1">
      <c r="A958" s="69"/>
      <c r="B958" s="69"/>
      <c r="C958" s="69"/>
      <c r="D958" s="69"/>
      <c r="E958" s="69"/>
      <c r="F958" s="69"/>
      <c r="G958" s="75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2.75" customHeight="1">
      <c r="A959" s="69"/>
      <c r="B959" s="69"/>
      <c r="C959" s="69"/>
      <c r="D959" s="69"/>
      <c r="E959" s="69"/>
      <c r="F959" s="69"/>
      <c r="G959" s="75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2.75" customHeight="1">
      <c r="A960" s="69"/>
      <c r="B960" s="69"/>
      <c r="C960" s="69"/>
      <c r="D960" s="69"/>
      <c r="E960" s="69"/>
      <c r="F960" s="69"/>
      <c r="G960" s="75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2.75" customHeight="1">
      <c r="A961" s="69"/>
      <c r="B961" s="69"/>
      <c r="C961" s="69"/>
      <c r="D961" s="69"/>
      <c r="E961" s="69"/>
      <c r="F961" s="69"/>
      <c r="G961" s="75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2.75" customHeight="1">
      <c r="A962" s="69"/>
      <c r="B962" s="69"/>
      <c r="C962" s="69"/>
      <c r="D962" s="69"/>
      <c r="E962" s="69"/>
      <c r="F962" s="69"/>
      <c r="G962" s="75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2.75" customHeight="1">
      <c r="A963" s="69"/>
      <c r="B963" s="69"/>
      <c r="C963" s="69"/>
      <c r="D963" s="69"/>
      <c r="E963" s="69"/>
      <c r="F963" s="69"/>
      <c r="G963" s="75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2.75" customHeight="1">
      <c r="A964" s="69"/>
      <c r="B964" s="69"/>
      <c r="C964" s="69"/>
      <c r="D964" s="69"/>
      <c r="E964" s="69"/>
      <c r="F964" s="69"/>
      <c r="G964" s="75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2.75" customHeight="1">
      <c r="A965" s="69"/>
      <c r="B965" s="69"/>
      <c r="C965" s="69"/>
      <c r="D965" s="69"/>
      <c r="E965" s="69"/>
      <c r="F965" s="69"/>
      <c r="G965" s="75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2.75" customHeight="1">
      <c r="A966" s="69"/>
      <c r="B966" s="69"/>
      <c r="C966" s="69"/>
      <c r="D966" s="69"/>
      <c r="E966" s="69"/>
      <c r="F966" s="69"/>
      <c r="G966" s="75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2.75" customHeight="1">
      <c r="A967" s="69"/>
      <c r="B967" s="69"/>
      <c r="C967" s="69"/>
      <c r="D967" s="69"/>
      <c r="E967" s="69"/>
      <c r="F967" s="69"/>
      <c r="G967" s="75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2.75" customHeight="1">
      <c r="A968" s="69"/>
      <c r="B968" s="69"/>
      <c r="C968" s="69"/>
      <c r="D968" s="69"/>
      <c r="E968" s="69"/>
      <c r="F968" s="69"/>
      <c r="G968" s="75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2.75" customHeight="1">
      <c r="A969" s="69"/>
      <c r="B969" s="69"/>
      <c r="C969" s="69"/>
      <c r="D969" s="69"/>
      <c r="E969" s="69"/>
      <c r="F969" s="69"/>
      <c r="G969" s="75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2.75" customHeight="1">
      <c r="A970" s="69"/>
      <c r="B970" s="69"/>
      <c r="C970" s="69"/>
      <c r="D970" s="69"/>
      <c r="E970" s="69"/>
      <c r="F970" s="69"/>
      <c r="G970" s="75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2.75" customHeight="1">
      <c r="A971" s="69"/>
      <c r="B971" s="69"/>
      <c r="C971" s="69"/>
      <c r="D971" s="69"/>
      <c r="E971" s="69"/>
      <c r="F971" s="69"/>
      <c r="G971" s="75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2.75" customHeight="1">
      <c r="A972" s="69"/>
      <c r="B972" s="69"/>
      <c r="C972" s="69"/>
      <c r="D972" s="69"/>
      <c r="E972" s="69"/>
      <c r="F972" s="69"/>
      <c r="G972" s="75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2.75" customHeight="1">
      <c r="A973" s="69"/>
      <c r="B973" s="69"/>
      <c r="C973" s="69"/>
      <c r="D973" s="69"/>
      <c r="E973" s="69"/>
      <c r="F973" s="69"/>
      <c r="G973" s="75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2.75" customHeight="1">
      <c r="A974" s="69"/>
      <c r="B974" s="69"/>
      <c r="C974" s="69"/>
      <c r="D974" s="69"/>
      <c r="E974" s="69"/>
      <c r="F974" s="69"/>
      <c r="G974" s="75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2.75" customHeight="1">
      <c r="A975" s="69"/>
      <c r="B975" s="69"/>
      <c r="C975" s="69"/>
      <c r="D975" s="69"/>
      <c r="E975" s="69"/>
      <c r="F975" s="69"/>
      <c r="G975" s="75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2.75" customHeight="1">
      <c r="A976" s="69"/>
      <c r="B976" s="69"/>
      <c r="C976" s="69"/>
      <c r="D976" s="69"/>
      <c r="E976" s="69"/>
      <c r="F976" s="69"/>
      <c r="G976" s="75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2.75" customHeight="1">
      <c r="A977" s="69"/>
      <c r="B977" s="69"/>
      <c r="C977" s="69"/>
      <c r="D977" s="69"/>
      <c r="E977" s="69"/>
      <c r="F977" s="69"/>
      <c r="G977" s="75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2.75" customHeight="1">
      <c r="A978" s="69"/>
      <c r="B978" s="69"/>
      <c r="C978" s="69"/>
      <c r="D978" s="69"/>
      <c r="E978" s="69"/>
      <c r="F978" s="69"/>
      <c r="G978" s="75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2.75" customHeight="1">
      <c r="A979" s="69"/>
      <c r="B979" s="69"/>
      <c r="C979" s="69"/>
      <c r="D979" s="69"/>
      <c r="E979" s="69"/>
      <c r="F979" s="69"/>
      <c r="G979" s="75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2.75" customHeight="1">
      <c r="A980" s="69"/>
      <c r="B980" s="69"/>
      <c r="C980" s="69"/>
      <c r="D980" s="69"/>
      <c r="E980" s="69"/>
      <c r="F980" s="69"/>
      <c r="G980" s="75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2.75" customHeight="1">
      <c r="A981" s="69"/>
      <c r="B981" s="69"/>
      <c r="C981" s="69"/>
      <c r="D981" s="69"/>
      <c r="E981" s="69"/>
      <c r="F981" s="69"/>
      <c r="G981" s="75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2.75" customHeight="1">
      <c r="A982" s="69"/>
      <c r="B982" s="69"/>
      <c r="C982" s="69"/>
      <c r="D982" s="69"/>
      <c r="E982" s="69"/>
      <c r="F982" s="69"/>
      <c r="G982" s="75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2.75" customHeight="1">
      <c r="A983" s="69"/>
      <c r="B983" s="69"/>
      <c r="C983" s="69"/>
      <c r="D983" s="69"/>
      <c r="E983" s="69"/>
      <c r="F983" s="69"/>
      <c r="G983" s="75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2.75" customHeight="1">
      <c r="A984" s="69"/>
      <c r="B984" s="69"/>
      <c r="C984" s="69"/>
      <c r="D984" s="69"/>
      <c r="E984" s="69"/>
      <c r="F984" s="69"/>
      <c r="G984" s="75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2.75" customHeight="1">
      <c r="A985" s="69"/>
      <c r="B985" s="69"/>
      <c r="C985" s="69"/>
      <c r="D985" s="69"/>
      <c r="E985" s="69"/>
      <c r="F985" s="69"/>
      <c r="G985" s="75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2.75" customHeight="1">
      <c r="A986" s="69"/>
      <c r="B986" s="69"/>
      <c r="C986" s="69"/>
      <c r="D986" s="69"/>
      <c r="E986" s="69"/>
      <c r="F986" s="69"/>
      <c r="G986" s="75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2.75" customHeight="1">
      <c r="A987" s="69"/>
      <c r="B987" s="69"/>
      <c r="C987" s="69"/>
      <c r="D987" s="69"/>
      <c r="E987" s="69"/>
      <c r="F987" s="69"/>
      <c r="G987" s="75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2.75" customHeight="1">
      <c r="A988" s="69"/>
      <c r="B988" s="69"/>
      <c r="C988" s="69"/>
      <c r="D988" s="69"/>
      <c r="E988" s="69"/>
      <c r="F988" s="69"/>
      <c r="G988" s="75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2.75" customHeight="1">
      <c r="A989" s="69"/>
      <c r="B989" s="69"/>
      <c r="C989" s="69"/>
      <c r="D989" s="69"/>
      <c r="E989" s="69"/>
      <c r="F989" s="69"/>
      <c r="G989" s="75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2.75" customHeight="1">
      <c r="A990" s="69"/>
      <c r="B990" s="69"/>
      <c r="C990" s="69"/>
      <c r="D990" s="69"/>
      <c r="E990" s="69"/>
      <c r="F990" s="69"/>
      <c r="G990" s="75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2.75" customHeight="1">
      <c r="A991" s="69"/>
      <c r="B991" s="69"/>
      <c r="C991" s="69"/>
      <c r="D991" s="69"/>
      <c r="E991" s="69"/>
      <c r="F991" s="69"/>
      <c r="G991" s="75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2.75" customHeight="1">
      <c r="A992" s="69"/>
      <c r="B992" s="69"/>
      <c r="C992" s="69"/>
      <c r="D992" s="69"/>
      <c r="E992" s="69"/>
      <c r="F992" s="69"/>
      <c r="G992" s="75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2.75" customHeight="1">
      <c r="A993" s="69"/>
      <c r="B993" s="69"/>
      <c r="C993" s="69"/>
      <c r="D993" s="69"/>
      <c r="E993" s="69"/>
      <c r="F993" s="69"/>
      <c r="G993" s="75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2.75" customHeight="1">
      <c r="A994" s="69"/>
      <c r="B994" s="69"/>
      <c r="C994" s="69"/>
      <c r="D994" s="69"/>
      <c r="E994" s="69"/>
      <c r="F994" s="69"/>
      <c r="G994" s="75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2.75" customHeight="1">
      <c r="A995" s="69"/>
      <c r="B995" s="69"/>
      <c r="C995" s="69"/>
      <c r="D995" s="69"/>
      <c r="E995" s="69"/>
      <c r="F995" s="69"/>
      <c r="G995" s="75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2.75" customHeight="1">
      <c r="A996" s="69"/>
      <c r="B996" s="69"/>
      <c r="C996" s="69"/>
      <c r="D996" s="69"/>
      <c r="E996" s="69"/>
      <c r="F996" s="69"/>
      <c r="G996" s="75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2.75" customHeight="1">
      <c r="A997" s="69"/>
      <c r="B997" s="69"/>
      <c r="C997" s="69"/>
      <c r="D997" s="69"/>
      <c r="E997" s="69"/>
      <c r="F997" s="69"/>
      <c r="G997" s="75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2.75" customHeight="1">
      <c r="A998" s="69"/>
      <c r="B998" s="69"/>
      <c r="C998" s="69"/>
      <c r="D998" s="69"/>
      <c r="E998" s="69"/>
      <c r="F998" s="69"/>
      <c r="G998" s="75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2.75" customHeight="1">
      <c r="A999" s="69"/>
      <c r="B999" s="69"/>
      <c r="C999" s="69"/>
      <c r="D999" s="69"/>
      <c r="E999" s="69"/>
      <c r="F999" s="69"/>
      <c r="G999" s="75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2.75" customHeight="1">
      <c r="A1000" s="69"/>
      <c r="B1000" s="69"/>
      <c r="C1000" s="69"/>
      <c r="D1000" s="69"/>
      <c r="E1000" s="69"/>
      <c r="F1000" s="69"/>
      <c r="G1000" s="75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6">
    <mergeCell ref="A1:N2"/>
    <mergeCell ref="R1:X1"/>
    <mergeCell ref="R2:X2"/>
    <mergeCell ref="A5:X5"/>
    <mergeCell ref="C8:X8"/>
    <mergeCell ref="A9:B9"/>
  </mergeCells>
  <conditionalFormatting sqref="C11:X47">
    <cfRule type="cellIs" dxfId="4" priority="1" stopIfTrue="1" operator="greaterThanOrEqual">
      <formula>30</formula>
    </cfRule>
  </conditionalFormatting>
  <conditionalFormatting sqref="C11:X47">
    <cfRule type="cellIs" dxfId="3" priority="2" stopIfTrue="1" operator="greaterThanOrEqual">
      <formula>25</formula>
    </cfRule>
  </conditionalFormatting>
  <conditionalFormatting sqref="C11:X47">
    <cfRule type="cellIs" dxfId="1" priority="3" stopIfTrue="1" operator="greaterThanOrEqual">
      <formula>18.5</formula>
    </cfRule>
  </conditionalFormatting>
  <hyperlinks>
    <hyperlink r:id="rId1" ref="R2"/>
    <hyperlink r:id="rId2" ref="A49"/>
  </hyperlinks>
  <printOptions horizontalCentered="1"/>
  <pageMargins bottom="1.0" footer="0.0" header="0.0" left="0.75" right="0.75" top="0.5"/>
  <pageSetup orientation="portrait"/>
  <rowBreaks count="1" manualBreakCount="1">
    <brk id="50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6.88"/>
    <col customWidth="1" min="3" max="3" width="7.63"/>
    <col customWidth="1" min="4" max="4" width="11.63"/>
    <col customWidth="1" min="5" max="5" width="5.75"/>
    <col customWidth="1" min="6" max="12" width="10.13"/>
    <col customWidth="1" min="13" max="15" width="9.25"/>
    <col customWidth="1" min="16" max="18" width="9.0"/>
    <col customWidth="1" min="19" max="20" width="8.13"/>
    <col customWidth="1" min="21" max="26" width="11.13"/>
  </cols>
  <sheetData>
    <row r="1" ht="12.75" customHeight="1">
      <c r="A1" s="125" t="s">
        <v>61</v>
      </c>
      <c r="B1" s="126"/>
      <c r="C1" s="126"/>
      <c r="D1" s="126"/>
      <c r="E1" s="126"/>
      <c r="F1" s="126"/>
      <c r="G1" s="127"/>
      <c r="H1" s="127"/>
      <c r="I1" s="127"/>
      <c r="J1" s="127"/>
      <c r="K1" s="127"/>
      <c r="L1" s="127"/>
      <c r="M1" s="128"/>
      <c r="N1" s="129"/>
    </row>
    <row r="2" ht="12.75" customHeight="1">
      <c r="A2" s="130" t="s">
        <v>62</v>
      </c>
      <c r="B2" s="131"/>
      <c r="C2" s="131"/>
      <c r="D2" s="131"/>
      <c r="E2" s="131"/>
      <c r="F2" s="131"/>
      <c r="G2" s="131"/>
      <c r="H2" s="131"/>
      <c r="I2" s="131"/>
      <c r="M2" s="132"/>
      <c r="N2" s="133" t="s">
        <v>63</v>
      </c>
    </row>
    <row r="3" ht="12.75" customHeight="1"/>
    <row r="4" ht="12.75" customHeight="1">
      <c r="A4" s="134" t="s">
        <v>64</v>
      </c>
      <c r="G4" s="134"/>
      <c r="H4" s="134"/>
      <c r="I4" s="134"/>
    </row>
    <row r="5" ht="12.75" customHeight="1">
      <c r="A5" s="135">
        <v>300.0</v>
      </c>
      <c r="B5" s="136" t="s">
        <v>55</v>
      </c>
      <c r="C5" s="137" t="s">
        <v>65</v>
      </c>
      <c r="D5" s="136">
        <f>0.45359237*A5</f>
        <v>136.077711</v>
      </c>
      <c r="E5" s="136" t="s">
        <v>66</v>
      </c>
      <c r="G5" s="138"/>
      <c r="H5" s="138"/>
      <c r="I5" s="138"/>
    </row>
    <row r="6" ht="12.75" customHeight="1">
      <c r="A6" s="135"/>
      <c r="B6" s="136" t="s">
        <v>66</v>
      </c>
      <c r="C6" s="137" t="s">
        <v>67</v>
      </c>
      <c r="D6" s="136">
        <f>A6/0.45359237</f>
        <v>0</v>
      </c>
      <c r="E6" s="136" t="s">
        <v>55</v>
      </c>
      <c r="G6" s="138"/>
      <c r="H6" s="138"/>
      <c r="I6" s="138"/>
    </row>
    <row r="7" ht="12.75" customHeight="1">
      <c r="F7" s="134"/>
    </row>
    <row r="8" ht="12.75" customHeight="1">
      <c r="A8" s="139" t="s">
        <v>5</v>
      </c>
      <c r="B8" s="140"/>
      <c r="C8" s="140"/>
      <c r="D8" s="140"/>
      <c r="E8" s="140"/>
      <c r="F8" s="139"/>
      <c r="G8" s="141"/>
      <c r="H8" s="141"/>
      <c r="I8" s="141"/>
      <c r="J8" s="141"/>
      <c r="K8" s="141"/>
      <c r="L8" s="141"/>
      <c r="M8" s="142" t="s">
        <v>68</v>
      </c>
      <c r="N8" s="142"/>
      <c r="P8" s="142" t="s">
        <v>69</v>
      </c>
      <c r="R8" s="142" t="s">
        <v>70</v>
      </c>
    </row>
    <row r="9" ht="12.75" customHeight="1">
      <c r="A9" s="140" t="s">
        <v>71</v>
      </c>
      <c r="B9" s="140" t="s">
        <v>72</v>
      </c>
      <c r="C9" s="140" t="s">
        <v>73</v>
      </c>
      <c r="D9" s="140" t="s">
        <v>72</v>
      </c>
      <c r="E9" s="140" t="s">
        <v>66</v>
      </c>
      <c r="F9" s="143" t="s">
        <v>74</v>
      </c>
      <c r="G9" s="143" t="s">
        <v>75</v>
      </c>
      <c r="H9" s="143" t="s">
        <v>76</v>
      </c>
      <c r="I9" s="143" t="s">
        <v>77</v>
      </c>
      <c r="J9" s="143" t="s">
        <v>78</v>
      </c>
      <c r="K9" s="143" t="s">
        <v>79</v>
      </c>
      <c r="L9" s="143" t="s">
        <v>80</v>
      </c>
      <c r="M9" s="144" t="s">
        <v>14</v>
      </c>
      <c r="N9" s="144" t="s">
        <v>13</v>
      </c>
      <c r="P9" s="144" t="s">
        <v>81</v>
      </c>
      <c r="Q9" s="144" t="s">
        <v>82</v>
      </c>
      <c r="R9" s="144" t="s">
        <v>81</v>
      </c>
      <c r="S9" s="144" t="s">
        <v>82</v>
      </c>
    </row>
    <row r="10" ht="12.75" customHeight="1">
      <c r="A10" s="145">
        <v>56.0</v>
      </c>
      <c r="B10" s="145" t="str">
        <f t="shared" ref="B10:B38" si="1">ROUNDDOWN(A10/12,0)&amp;"'"&amp;MOD(A10,12)&amp;CHAR(34)</f>
        <v>4'8"</v>
      </c>
      <c r="C10" s="146">
        <f t="shared" ref="C10:C38" si="2">A10*2.54/100</f>
        <v>1.4224</v>
      </c>
      <c r="D10" s="146" t="str">
        <f>B10&amp;CHAR(10)&amp;ROUND(C10,2)*100&amp;"cm"</f>
        <v>4'8"
142cm</v>
      </c>
      <c r="E10" s="147">
        <f t="shared" ref="E10:E38" si="3">F10*0.45359237</f>
        <v>37.42958018</v>
      </c>
      <c r="F10" s="148">
        <f t="shared" ref="F10:F38" si="4">(18.5*$A10^2)/703.07</f>
        <v>82.51809919</v>
      </c>
      <c r="G10" s="148">
        <f t="shared" ref="G10:G38" si="5">(22*$A10^2)/703.07</f>
        <v>98.12963147</v>
      </c>
      <c r="H10" s="148">
        <f t="shared" ref="H10:H38" si="6">(25*$A10^2)/703.07</f>
        <v>111.5109449</v>
      </c>
      <c r="I10" s="148">
        <f t="shared" ref="I10:I38" si="7">(27*$A10^2)/703.07</f>
        <v>120.4318204</v>
      </c>
      <c r="J10" s="148">
        <f t="shared" ref="J10:J38" si="8">(30*$A10^2)/703.07</f>
        <v>133.8131338</v>
      </c>
      <c r="K10" s="148">
        <f t="shared" ref="K10:K38" si="9">(35*$A10^2)/703.07</f>
        <v>156.1153228</v>
      </c>
      <c r="L10" s="148">
        <f t="shared" ref="L10:L38" si="10">(40*$A10^2)/703.07</f>
        <v>178.4175118</v>
      </c>
      <c r="M10" s="149">
        <f t="shared" ref="M10:M38" si="11">H10-F10</f>
        <v>28.99284566</v>
      </c>
      <c r="N10" s="149">
        <f t="shared" ref="N10:N38" si="12">J10-H10</f>
        <v>22.30218897</v>
      </c>
      <c r="R10" s="136">
        <v>40.0</v>
      </c>
      <c r="T10" s="136">
        <v>1.0</v>
      </c>
    </row>
    <row r="11" ht="12.75" customHeight="1">
      <c r="A11" s="145">
        <v>57.0</v>
      </c>
      <c r="B11" s="145" t="str">
        <f t="shared" si="1"/>
        <v>4'9"</v>
      </c>
      <c r="C11" s="146">
        <f t="shared" si="2"/>
        <v>1.4478</v>
      </c>
      <c r="D11" s="146" t="str">
        <f t="shared" ref="D11:D37" si="13">B11&amp;CHAR(10)&amp;ROUND(C11,2)*100</f>
        <v>4'9"
145</v>
      </c>
      <c r="E11" s="147">
        <f t="shared" si="3"/>
        <v>38.77828635</v>
      </c>
      <c r="F11" s="148">
        <f t="shared" si="4"/>
        <v>85.49148733</v>
      </c>
      <c r="G11" s="148">
        <f t="shared" si="5"/>
        <v>101.6655525</v>
      </c>
      <c r="H11" s="148">
        <f t="shared" si="6"/>
        <v>115.5290369</v>
      </c>
      <c r="I11" s="148">
        <f t="shared" si="7"/>
        <v>124.7713599</v>
      </c>
      <c r="J11" s="148">
        <f t="shared" si="8"/>
        <v>138.6348443</v>
      </c>
      <c r="K11" s="148">
        <f t="shared" si="9"/>
        <v>161.7406517</v>
      </c>
      <c r="L11" s="148">
        <f t="shared" si="10"/>
        <v>184.8464591</v>
      </c>
      <c r="M11" s="149">
        <f t="shared" si="11"/>
        <v>30.0375496</v>
      </c>
      <c r="N11" s="149">
        <f t="shared" si="12"/>
        <v>23.10580739</v>
      </c>
      <c r="Q11" s="136">
        <v>40.0</v>
      </c>
      <c r="S11" s="136">
        <v>50.0</v>
      </c>
      <c r="T11" s="136">
        <v>1.0</v>
      </c>
    </row>
    <row r="12" ht="12.75" customHeight="1">
      <c r="A12" s="145">
        <v>58.0</v>
      </c>
      <c r="B12" s="145" t="str">
        <f t="shared" si="1"/>
        <v>4'10"</v>
      </c>
      <c r="C12" s="146">
        <f t="shared" si="2"/>
        <v>1.4732</v>
      </c>
      <c r="D12" s="146" t="str">
        <f t="shared" si="13"/>
        <v>4'10"
147</v>
      </c>
      <c r="E12" s="147">
        <f t="shared" si="3"/>
        <v>40.15086343</v>
      </c>
      <c r="F12" s="148">
        <f t="shared" si="4"/>
        <v>88.51750181</v>
      </c>
      <c r="G12" s="148">
        <f t="shared" si="5"/>
        <v>105.2640562</v>
      </c>
      <c r="H12" s="148">
        <f t="shared" si="6"/>
        <v>119.6182457</v>
      </c>
      <c r="I12" s="148">
        <f t="shared" si="7"/>
        <v>129.1877053</v>
      </c>
      <c r="J12" s="148">
        <f t="shared" si="8"/>
        <v>143.5418948</v>
      </c>
      <c r="K12" s="148">
        <f t="shared" si="9"/>
        <v>167.465544</v>
      </c>
      <c r="L12" s="148">
        <f t="shared" si="10"/>
        <v>191.3891931</v>
      </c>
      <c r="M12" s="149">
        <f t="shared" si="11"/>
        <v>31.10074388</v>
      </c>
      <c r="N12" s="149">
        <f t="shared" si="12"/>
        <v>23.92364914</v>
      </c>
      <c r="P12" s="136">
        <v>40.0</v>
      </c>
      <c r="R12" s="136">
        <v>60.0</v>
      </c>
      <c r="T12" s="136">
        <v>1.0</v>
      </c>
    </row>
    <row r="13" ht="12.75" customHeight="1">
      <c r="A13" s="145">
        <v>59.0</v>
      </c>
      <c r="B13" s="145" t="str">
        <f t="shared" si="1"/>
        <v>4'11"</v>
      </c>
      <c r="C13" s="146">
        <f t="shared" si="2"/>
        <v>1.4986</v>
      </c>
      <c r="D13" s="146" t="str">
        <f t="shared" si="13"/>
        <v>4'11"
150</v>
      </c>
      <c r="E13" s="147">
        <f t="shared" si="3"/>
        <v>41.54731142</v>
      </c>
      <c r="F13" s="148">
        <f t="shared" si="4"/>
        <v>91.59614263</v>
      </c>
      <c r="G13" s="148">
        <f t="shared" si="5"/>
        <v>108.9251426</v>
      </c>
      <c r="H13" s="148">
        <f t="shared" si="6"/>
        <v>123.7785711</v>
      </c>
      <c r="I13" s="148">
        <f t="shared" si="7"/>
        <v>133.6808568</v>
      </c>
      <c r="J13" s="148">
        <f t="shared" si="8"/>
        <v>148.5342853</v>
      </c>
      <c r="K13" s="148">
        <f t="shared" si="9"/>
        <v>173.2899996</v>
      </c>
      <c r="L13" s="148">
        <f t="shared" si="10"/>
        <v>198.0457138</v>
      </c>
      <c r="M13" s="149">
        <f t="shared" si="11"/>
        <v>32.18242849</v>
      </c>
      <c r="N13" s="149">
        <f t="shared" si="12"/>
        <v>24.75571422</v>
      </c>
      <c r="Q13" s="136">
        <v>40.0</v>
      </c>
      <c r="S13" s="136">
        <v>70.0</v>
      </c>
      <c r="T13" s="136">
        <v>1.0</v>
      </c>
    </row>
    <row r="14" ht="12.75" customHeight="1">
      <c r="A14" s="145">
        <v>60.0</v>
      </c>
      <c r="B14" s="145" t="str">
        <f t="shared" si="1"/>
        <v>5'0"</v>
      </c>
      <c r="C14" s="146">
        <f t="shared" si="2"/>
        <v>1.524</v>
      </c>
      <c r="D14" s="146" t="str">
        <f t="shared" si="13"/>
        <v>5'0"
152</v>
      </c>
      <c r="E14" s="147">
        <f t="shared" si="3"/>
        <v>42.96763031</v>
      </c>
      <c r="F14" s="148">
        <f t="shared" si="4"/>
        <v>94.72740979</v>
      </c>
      <c r="G14" s="148">
        <f t="shared" si="5"/>
        <v>112.6488116</v>
      </c>
      <c r="H14" s="148">
        <f t="shared" si="6"/>
        <v>128.0100132</v>
      </c>
      <c r="I14" s="148">
        <f t="shared" si="7"/>
        <v>138.2508143</v>
      </c>
      <c r="J14" s="148">
        <f t="shared" si="8"/>
        <v>153.6120159</v>
      </c>
      <c r="K14" s="148">
        <f t="shared" si="9"/>
        <v>179.2140185</v>
      </c>
      <c r="L14" s="148">
        <f t="shared" si="10"/>
        <v>204.8160212</v>
      </c>
      <c r="M14" s="149">
        <f t="shared" si="11"/>
        <v>33.28260344</v>
      </c>
      <c r="N14" s="149">
        <f t="shared" si="12"/>
        <v>25.60200265</v>
      </c>
      <c r="P14" s="136">
        <v>40.0</v>
      </c>
      <c r="T14" s="136">
        <v>1.0</v>
      </c>
    </row>
    <row r="15" ht="12.75" customHeight="1">
      <c r="A15" s="145">
        <v>61.0</v>
      </c>
      <c r="B15" s="145" t="str">
        <f t="shared" si="1"/>
        <v>5'1"</v>
      </c>
      <c r="C15" s="146">
        <f t="shared" si="2"/>
        <v>1.5494</v>
      </c>
      <c r="D15" s="146" t="str">
        <f t="shared" si="13"/>
        <v>5'1"
155</v>
      </c>
      <c r="E15" s="147">
        <f t="shared" si="3"/>
        <v>44.41182011</v>
      </c>
      <c r="F15" s="148">
        <f t="shared" si="4"/>
        <v>97.91130328</v>
      </c>
      <c r="G15" s="148">
        <f t="shared" si="5"/>
        <v>116.4350634</v>
      </c>
      <c r="H15" s="148">
        <f t="shared" si="6"/>
        <v>132.312572</v>
      </c>
      <c r="I15" s="148">
        <f t="shared" si="7"/>
        <v>142.8975778</v>
      </c>
      <c r="J15" s="148">
        <f t="shared" si="8"/>
        <v>158.7750864</v>
      </c>
      <c r="K15" s="148">
        <f t="shared" si="9"/>
        <v>185.2376008</v>
      </c>
      <c r="L15" s="148">
        <f t="shared" si="10"/>
        <v>211.7001152</v>
      </c>
      <c r="M15" s="149">
        <f t="shared" si="11"/>
        <v>34.40126872</v>
      </c>
      <c r="N15" s="149">
        <f t="shared" si="12"/>
        <v>26.4625144</v>
      </c>
      <c r="Q15" s="136">
        <v>40.0</v>
      </c>
      <c r="S15" s="136">
        <v>90.0</v>
      </c>
      <c r="T15" s="136">
        <v>1.0</v>
      </c>
    </row>
    <row r="16" ht="12.75" customHeight="1">
      <c r="A16" s="145">
        <v>62.0</v>
      </c>
      <c r="B16" s="145" t="str">
        <f t="shared" si="1"/>
        <v>5'2"</v>
      </c>
      <c r="C16" s="146">
        <f t="shared" si="2"/>
        <v>1.5748</v>
      </c>
      <c r="D16" s="146" t="str">
        <f t="shared" si="13"/>
        <v>5'2"
157</v>
      </c>
      <c r="E16" s="147">
        <f t="shared" si="3"/>
        <v>45.87988081</v>
      </c>
      <c r="F16" s="148">
        <f t="shared" si="4"/>
        <v>101.1478231</v>
      </c>
      <c r="G16" s="148">
        <f t="shared" si="5"/>
        <v>120.2838978</v>
      </c>
      <c r="H16" s="148">
        <f t="shared" si="6"/>
        <v>136.6862475</v>
      </c>
      <c r="I16" s="148">
        <f t="shared" si="7"/>
        <v>147.6211473</v>
      </c>
      <c r="J16" s="148">
        <f t="shared" si="8"/>
        <v>164.0234969</v>
      </c>
      <c r="K16" s="148">
        <f t="shared" si="9"/>
        <v>191.3607464</v>
      </c>
      <c r="L16" s="148">
        <f t="shared" si="10"/>
        <v>218.6979959</v>
      </c>
      <c r="M16" s="149">
        <f t="shared" si="11"/>
        <v>35.53842434</v>
      </c>
      <c r="N16" s="149">
        <f t="shared" si="12"/>
        <v>27.33724949</v>
      </c>
      <c r="P16" s="136">
        <v>40.0</v>
      </c>
      <c r="R16" s="136">
        <v>100.0</v>
      </c>
      <c r="T16" s="136">
        <v>1.0</v>
      </c>
    </row>
    <row r="17" ht="12.75" customHeight="1">
      <c r="A17" s="145">
        <v>63.0</v>
      </c>
      <c r="B17" s="145" t="str">
        <f t="shared" si="1"/>
        <v>5'3"</v>
      </c>
      <c r="C17" s="146">
        <f t="shared" si="2"/>
        <v>1.6002</v>
      </c>
      <c r="D17" s="146" t="str">
        <f t="shared" si="13"/>
        <v>5'3"
160</v>
      </c>
      <c r="E17" s="147">
        <f t="shared" si="3"/>
        <v>47.37181242</v>
      </c>
      <c r="F17" s="148">
        <f t="shared" si="4"/>
        <v>104.4369693</v>
      </c>
      <c r="G17" s="148">
        <f t="shared" si="5"/>
        <v>124.1953148</v>
      </c>
      <c r="H17" s="148">
        <f t="shared" si="6"/>
        <v>141.1310396</v>
      </c>
      <c r="I17" s="148">
        <f t="shared" si="7"/>
        <v>152.4215228</v>
      </c>
      <c r="J17" s="148">
        <f t="shared" si="8"/>
        <v>169.3572475</v>
      </c>
      <c r="K17" s="148">
        <f t="shared" si="9"/>
        <v>197.5834554</v>
      </c>
      <c r="L17" s="148">
        <f t="shared" si="10"/>
        <v>225.8096633</v>
      </c>
      <c r="M17" s="149">
        <f t="shared" si="11"/>
        <v>36.69407029</v>
      </c>
      <c r="N17" s="149">
        <f t="shared" si="12"/>
        <v>28.22620792</v>
      </c>
      <c r="Q17" s="136">
        <v>40.0</v>
      </c>
      <c r="S17" s="136">
        <v>110.0</v>
      </c>
      <c r="T17" s="136">
        <v>1.0</v>
      </c>
    </row>
    <row r="18" ht="12.75" customHeight="1">
      <c r="A18" s="145">
        <v>64.0</v>
      </c>
      <c r="B18" s="145" t="str">
        <f t="shared" si="1"/>
        <v>5'4"</v>
      </c>
      <c r="C18" s="146">
        <f t="shared" si="2"/>
        <v>1.6256</v>
      </c>
      <c r="D18" s="146" t="str">
        <f t="shared" si="13"/>
        <v>5'4"
163</v>
      </c>
      <c r="E18" s="147">
        <f t="shared" si="3"/>
        <v>48.88761493</v>
      </c>
      <c r="F18" s="148">
        <f t="shared" si="4"/>
        <v>107.7787418</v>
      </c>
      <c r="G18" s="148">
        <f t="shared" si="5"/>
        <v>128.1693146</v>
      </c>
      <c r="H18" s="148">
        <f t="shared" si="6"/>
        <v>145.6469484</v>
      </c>
      <c r="I18" s="148">
        <f t="shared" si="7"/>
        <v>157.2987043</v>
      </c>
      <c r="J18" s="148">
        <f t="shared" si="8"/>
        <v>174.7763381</v>
      </c>
      <c r="K18" s="148">
        <f t="shared" si="9"/>
        <v>203.9057277</v>
      </c>
      <c r="L18" s="148">
        <f t="shared" si="10"/>
        <v>233.0351174</v>
      </c>
      <c r="M18" s="149">
        <f t="shared" si="11"/>
        <v>37.86820658</v>
      </c>
      <c r="N18" s="149">
        <f t="shared" si="12"/>
        <v>29.12938968</v>
      </c>
      <c r="P18" s="136">
        <v>40.0</v>
      </c>
      <c r="R18" s="136">
        <v>120.0</v>
      </c>
      <c r="T18" s="136">
        <v>1.0</v>
      </c>
    </row>
    <row r="19" ht="12.75" customHeight="1">
      <c r="A19" s="145">
        <v>65.0</v>
      </c>
      <c r="B19" s="145" t="str">
        <f t="shared" si="1"/>
        <v>5'5"</v>
      </c>
      <c r="C19" s="146">
        <f t="shared" si="2"/>
        <v>1.651</v>
      </c>
      <c r="D19" s="146" t="str">
        <f t="shared" si="13"/>
        <v>5'5"
165</v>
      </c>
      <c r="E19" s="147">
        <f t="shared" si="3"/>
        <v>50.42728835</v>
      </c>
      <c r="F19" s="148">
        <f t="shared" si="4"/>
        <v>111.1731407</v>
      </c>
      <c r="G19" s="148">
        <f t="shared" si="5"/>
        <v>132.205897</v>
      </c>
      <c r="H19" s="148">
        <f t="shared" si="6"/>
        <v>150.2339739</v>
      </c>
      <c r="I19" s="148">
        <f t="shared" si="7"/>
        <v>162.2526918</v>
      </c>
      <c r="J19" s="148">
        <f t="shared" si="8"/>
        <v>180.2807686</v>
      </c>
      <c r="K19" s="148">
        <f t="shared" si="9"/>
        <v>210.3275634</v>
      </c>
      <c r="L19" s="148">
        <f t="shared" si="10"/>
        <v>240.3743582</v>
      </c>
      <c r="M19" s="149">
        <f t="shared" si="11"/>
        <v>39.0608332</v>
      </c>
      <c r="N19" s="149">
        <f t="shared" si="12"/>
        <v>30.04679477</v>
      </c>
      <c r="Q19" s="136">
        <v>40.0</v>
      </c>
      <c r="S19" s="136">
        <v>130.0</v>
      </c>
      <c r="T19" s="136">
        <v>1.0</v>
      </c>
    </row>
    <row r="20" ht="12.75" customHeight="1">
      <c r="A20" s="145">
        <v>66.0</v>
      </c>
      <c r="B20" s="145" t="str">
        <f t="shared" si="1"/>
        <v>5'6"</v>
      </c>
      <c r="C20" s="146">
        <f t="shared" si="2"/>
        <v>1.6764</v>
      </c>
      <c r="D20" s="146" t="str">
        <f t="shared" si="13"/>
        <v>5'6"
168</v>
      </c>
      <c r="E20" s="147">
        <f t="shared" si="3"/>
        <v>51.99083268</v>
      </c>
      <c r="F20" s="148">
        <f t="shared" si="4"/>
        <v>114.6201658</v>
      </c>
      <c r="G20" s="148">
        <f t="shared" si="5"/>
        <v>136.3050621</v>
      </c>
      <c r="H20" s="148">
        <f t="shared" si="6"/>
        <v>154.892116</v>
      </c>
      <c r="I20" s="148">
        <f t="shared" si="7"/>
        <v>167.2834853</v>
      </c>
      <c r="J20" s="148">
        <f t="shared" si="8"/>
        <v>185.8705392</v>
      </c>
      <c r="K20" s="148">
        <f t="shared" si="9"/>
        <v>216.8489624</v>
      </c>
      <c r="L20" s="148">
        <f t="shared" si="10"/>
        <v>247.8273856</v>
      </c>
      <c r="M20" s="149">
        <f t="shared" si="11"/>
        <v>40.27195016</v>
      </c>
      <c r="N20" s="149">
        <f t="shared" si="12"/>
        <v>30.9784232</v>
      </c>
      <c r="P20" s="136">
        <v>40.0</v>
      </c>
      <c r="R20" s="136">
        <v>140.0</v>
      </c>
      <c r="T20" s="136">
        <v>1.0</v>
      </c>
    </row>
    <row r="21" ht="12.75" customHeight="1">
      <c r="A21" s="145">
        <v>67.0</v>
      </c>
      <c r="B21" s="145" t="str">
        <f t="shared" si="1"/>
        <v>5'7"</v>
      </c>
      <c r="C21" s="146">
        <f t="shared" si="2"/>
        <v>1.7018</v>
      </c>
      <c r="D21" s="146" t="str">
        <f t="shared" si="13"/>
        <v>5'7"
170</v>
      </c>
      <c r="E21" s="147">
        <f t="shared" si="3"/>
        <v>53.57824791</v>
      </c>
      <c r="F21" s="148">
        <f t="shared" si="4"/>
        <v>118.1198174</v>
      </c>
      <c r="G21" s="148">
        <f t="shared" si="5"/>
        <v>140.4668098</v>
      </c>
      <c r="H21" s="148">
        <f t="shared" si="6"/>
        <v>159.6213748</v>
      </c>
      <c r="I21" s="148">
        <f t="shared" si="7"/>
        <v>172.3910848</v>
      </c>
      <c r="J21" s="148">
        <f t="shared" si="8"/>
        <v>191.5456498</v>
      </c>
      <c r="K21" s="148">
        <f t="shared" si="9"/>
        <v>223.4699248</v>
      </c>
      <c r="L21" s="148">
        <f t="shared" si="10"/>
        <v>255.3941997</v>
      </c>
      <c r="M21" s="149">
        <f t="shared" si="11"/>
        <v>41.50155746</v>
      </c>
      <c r="N21" s="149">
        <f t="shared" si="12"/>
        <v>31.92427497</v>
      </c>
      <c r="Q21" s="136">
        <v>40.0</v>
      </c>
      <c r="S21" s="136">
        <v>150.0</v>
      </c>
      <c r="T21" s="136">
        <v>1.0</v>
      </c>
    </row>
    <row r="22" ht="12.75" customHeight="1">
      <c r="A22" s="145">
        <v>68.0</v>
      </c>
      <c r="B22" s="145" t="str">
        <f t="shared" si="1"/>
        <v>5'8"</v>
      </c>
      <c r="C22" s="146">
        <f t="shared" si="2"/>
        <v>1.7272</v>
      </c>
      <c r="D22" s="146" t="str">
        <f t="shared" si="13"/>
        <v>5'8"
173</v>
      </c>
      <c r="E22" s="147">
        <f t="shared" si="3"/>
        <v>55.18953404</v>
      </c>
      <c r="F22" s="148">
        <f t="shared" si="4"/>
        <v>121.6720952</v>
      </c>
      <c r="G22" s="148">
        <f t="shared" si="5"/>
        <v>144.6911403</v>
      </c>
      <c r="H22" s="148">
        <f t="shared" si="6"/>
        <v>164.4217503</v>
      </c>
      <c r="I22" s="148">
        <f t="shared" si="7"/>
        <v>177.5754903</v>
      </c>
      <c r="J22" s="148">
        <f t="shared" si="8"/>
        <v>197.3061004</v>
      </c>
      <c r="K22" s="148">
        <f t="shared" si="9"/>
        <v>230.1904505</v>
      </c>
      <c r="L22" s="148">
        <f t="shared" si="10"/>
        <v>263.0748005</v>
      </c>
      <c r="M22" s="149">
        <f t="shared" si="11"/>
        <v>42.74965508</v>
      </c>
      <c r="N22" s="149">
        <f t="shared" si="12"/>
        <v>32.88435006</v>
      </c>
      <c r="P22" s="136">
        <v>40.0</v>
      </c>
      <c r="R22" s="136">
        <v>160.0</v>
      </c>
      <c r="T22" s="136">
        <v>1.0</v>
      </c>
    </row>
    <row r="23" ht="12.75" customHeight="1">
      <c r="A23" s="145">
        <v>69.0</v>
      </c>
      <c r="B23" s="145" t="str">
        <f t="shared" si="1"/>
        <v>5'9"</v>
      </c>
      <c r="C23" s="146">
        <f t="shared" si="2"/>
        <v>1.7526</v>
      </c>
      <c r="D23" s="146" t="str">
        <f t="shared" si="13"/>
        <v>5'9"
175</v>
      </c>
      <c r="E23" s="147">
        <f t="shared" si="3"/>
        <v>56.82469108</v>
      </c>
      <c r="F23" s="148">
        <f t="shared" si="4"/>
        <v>125.2769994</v>
      </c>
      <c r="G23" s="148">
        <f t="shared" si="5"/>
        <v>148.9780534</v>
      </c>
      <c r="H23" s="148">
        <f t="shared" si="6"/>
        <v>169.2932425</v>
      </c>
      <c r="I23" s="148">
        <f t="shared" si="7"/>
        <v>182.8367019</v>
      </c>
      <c r="J23" s="148">
        <f t="shared" si="8"/>
        <v>203.151891</v>
      </c>
      <c r="K23" s="148">
        <f t="shared" si="9"/>
        <v>237.0105395</v>
      </c>
      <c r="L23" s="148">
        <f t="shared" si="10"/>
        <v>270.869188</v>
      </c>
      <c r="M23" s="149">
        <f t="shared" si="11"/>
        <v>44.01624305</v>
      </c>
      <c r="N23" s="149">
        <f t="shared" si="12"/>
        <v>33.8586485</v>
      </c>
      <c r="Q23" s="136">
        <v>40.0</v>
      </c>
      <c r="S23" s="136">
        <v>170.0</v>
      </c>
      <c r="T23" s="136">
        <v>1.0</v>
      </c>
    </row>
    <row r="24" ht="12.75" customHeight="1">
      <c r="A24" s="145">
        <v>70.0</v>
      </c>
      <c r="B24" s="145" t="str">
        <f t="shared" si="1"/>
        <v>5'10"</v>
      </c>
      <c r="C24" s="146">
        <f t="shared" si="2"/>
        <v>1.778</v>
      </c>
      <c r="D24" s="146" t="str">
        <f t="shared" si="13"/>
        <v>5'10"
178</v>
      </c>
      <c r="E24" s="147">
        <f t="shared" si="3"/>
        <v>58.48371903</v>
      </c>
      <c r="F24" s="148">
        <f t="shared" si="4"/>
        <v>128.93453</v>
      </c>
      <c r="G24" s="148">
        <f t="shared" si="5"/>
        <v>153.3275492</v>
      </c>
      <c r="H24" s="148">
        <f t="shared" si="6"/>
        <v>174.2358513</v>
      </c>
      <c r="I24" s="148">
        <f t="shared" si="7"/>
        <v>188.1747194</v>
      </c>
      <c r="J24" s="148">
        <f t="shared" si="8"/>
        <v>209.0830216</v>
      </c>
      <c r="K24" s="148">
        <f t="shared" si="9"/>
        <v>243.9301919</v>
      </c>
      <c r="L24" s="148">
        <f t="shared" si="10"/>
        <v>278.7773621</v>
      </c>
      <c r="M24" s="149">
        <f t="shared" si="11"/>
        <v>45.30132135</v>
      </c>
      <c r="N24" s="149">
        <f t="shared" si="12"/>
        <v>34.84717027</v>
      </c>
      <c r="P24" s="136">
        <v>40.0</v>
      </c>
      <c r="R24" s="136">
        <v>180.0</v>
      </c>
      <c r="T24" s="136">
        <v>1.0</v>
      </c>
    </row>
    <row r="25" ht="12.75" customHeight="1">
      <c r="A25" s="145">
        <v>71.0</v>
      </c>
      <c r="B25" s="145" t="str">
        <f t="shared" si="1"/>
        <v>5'11"</v>
      </c>
      <c r="C25" s="146">
        <f t="shared" si="2"/>
        <v>1.8034</v>
      </c>
      <c r="D25" s="146" t="str">
        <f t="shared" si="13"/>
        <v>5'11"
180</v>
      </c>
      <c r="E25" s="147">
        <f t="shared" si="3"/>
        <v>60.16661789</v>
      </c>
      <c r="F25" s="148">
        <f t="shared" si="4"/>
        <v>132.6446869</v>
      </c>
      <c r="G25" s="148">
        <f t="shared" si="5"/>
        <v>157.7396276</v>
      </c>
      <c r="H25" s="148">
        <f t="shared" si="6"/>
        <v>179.2495769</v>
      </c>
      <c r="I25" s="148">
        <f t="shared" si="7"/>
        <v>193.589543</v>
      </c>
      <c r="J25" s="148">
        <f t="shared" si="8"/>
        <v>215.0994922</v>
      </c>
      <c r="K25" s="148">
        <f t="shared" si="9"/>
        <v>250.9494076</v>
      </c>
      <c r="L25" s="148">
        <f t="shared" si="10"/>
        <v>286.799323</v>
      </c>
      <c r="M25" s="149">
        <f t="shared" si="11"/>
        <v>46.60488998</v>
      </c>
      <c r="N25" s="149">
        <f t="shared" si="12"/>
        <v>35.84991537</v>
      </c>
      <c r="Q25" s="136">
        <v>40.0</v>
      </c>
      <c r="S25" s="136">
        <v>190.0</v>
      </c>
      <c r="T25" s="136">
        <v>1.0</v>
      </c>
    </row>
    <row r="26" ht="12.75" customHeight="1">
      <c r="A26" s="145">
        <v>72.0</v>
      </c>
      <c r="B26" s="145" t="str">
        <f t="shared" si="1"/>
        <v>6'0"</v>
      </c>
      <c r="C26" s="146">
        <f t="shared" si="2"/>
        <v>1.8288</v>
      </c>
      <c r="D26" s="146" t="str">
        <f t="shared" si="13"/>
        <v>6'0"
183</v>
      </c>
      <c r="E26" s="147">
        <f t="shared" si="3"/>
        <v>61.87338765</v>
      </c>
      <c r="F26" s="148">
        <f t="shared" si="4"/>
        <v>136.4074701</v>
      </c>
      <c r="G26" s="148">
        <f t="shared" si="5"/>
        <v>162.2142888</v>
      </c>
      <c r="H26" s="148">
        <f t="shared" si="6"/>
        <v>184.334419</v>
      </c>
      <c r="I26" s="148">
        <f t="shared" si="7"/>
        <v>199.0811726</v>
      </c>
      <c r="J26" s="148">
        <f t="shared" si="8"/>
        <v>221.2013029</v>
      </c>
      <c r="K26" s="148">
        <f t="shared" si="9"/>
        <v>258.0681867</v>
      </c>
      <c r="L26" s="148">
        <f t="shared" si="10"/>
        <v>294.9350705</v>
      </c>
      <c r="M26" s="149">
        <f t="shared" si="11"/>
        <v>47.92694895</v>
      </c>
      <c r="N26" s="149">
        <f t="shared" si="12"/>
        <v>36.86688381</v>
      </c>
      <c r="P26" s="136">
        <v>40.0</v>
      </c>
      <c r="R26" s="136">
        <v>200.0</v>
      </c>
      <c r="T26" s="136">
        <v>1.0</v>
      </c>
    </row>
    <row r="27" ht="12.75" customHeight="1">
      <c r="A27" s="145">
        <v>73.0</v>
      </c>
      <c r="B27" s="145" t="str">
        <f t="shared" si="1"/>
        <v>6'1"</v>
      </c>
      <c r="C27" s="146">
        <f t="shared" si="2"/>
        <v>1.8542</v>
      </c>
      <c r="D27" s="146" t="str">
        <f t="shared" si="13"/>
        <v>6'1"
185</v>
      </c>
      <c r="E27" s="147">
        <f t="shared" si="3"/>
        <v>63.60402831</v>
      </c>
      <c r="F27" s="148">
        <f t="shared" si="4"/>
        <v>140.2228797</v>
      </c>
      <c r="G27" s="148">
        <f t="shared" si="5"/>
        <v>166.7515326</v>
      </c>
      <c r="H27" s="148">
        <f t="shared" si="6"/>
        <v>189.4903779</v>
      </c>
      <c r="I27" s="148">
        <f t="shared" si="7"/>
        <v>204.6496081</v>
      </c>
      <c r="J27" s="148">
        <f t="shared" si="8"/>
        <v>227.3884535</v>
      </c>
      <c r="K27" s="148">
        <f t="shared" si="9"/>
        <v>265.2865291</v>
      </c>
      <c r="L27" s="148">
        <f t="shared" si="10"/>
        <v>303.1846047</v>
      </c>
      <c r="M27" s="149">
        <f t="shared" si="11"/>
        <v>49.26749826</v>
      </c>
      <c r="N27" s="149">
        <f t="shared" si="12"/>
        <v>37.89807558</v>
      </c>
      <c r="Q27" s="136">
        <v>40.0</v>
      </c>
      <c r="S27" s="136">
        <v>210.0</v>
      </c>
      <c r="T27" s="136">
        <v>1.0</v>
      </c>
    </row>
    <row r="28" ht="12.75" customHeight="1">
      <c r="A28" s="145">
        <v>74.0</v>
      </c>
      <c r="B28" s="145" t="str">
        <f t="shared" si="1"/>
        <v>6'2"</v>
      </c>
      <c r="C28" s="146">
        <f t="shared" si="2"/>
        <v>1.8796</v>
      </c>
      <c r="D28" s="146" t="str">
        <f t="shared" si="13"/>
        <v>6'2"
188</v>
      </c>
      <c r="E28" s="147">
        <f t="shared" si="3"/>
        <v>65.35853988</v>
      </c>
      <c r="F28" s="148">
        <f t="shared" si="4"/>
        <v>144.0909156</v>
      </c>
      <c r="G28" s="148">
        <f t="shared" si="5"/>
        <v>171.351359</v>
      </c>
      <c r="H28" s="148">
        <f t="shared" si="6"/>
        <v>194.7174535</v>
      </c>
      <c r="I28" s="148">
        <f t="shared" si="7"/>
        <v>210.2948497</v>
      </c>
      <c r="J28" s="148">
        <f t="shared" si="8"/>
        <v>233.6609441</v>
      </c>
      <c r="K28" s="148">
        <f t="shared" si="9"/>
        <v>272.6044348</v>
      </c>
      <c r="L28" s="148">
        <f t="shared" si="10"/>
        <v>311.5479255</v>
      </c>
      <c r="M28" s="149">
        <f t="shared" si="11"/>
        <v>50.6265379</v>
      </c>
      <c r="N28" s="149">
        <f t="shared" si="12"/>
        <v>38.94349069</v>
      </c>
      <c r="P28" s="136">
        <v>40.0</v>
      </c>
      <c r="R28" s="136">
        <v>220.0</v>
      </c>
      <c r="T28" s="136">
        <v>1.0</v>
      </c>
    </row>
    <row r="29" ht="12.75" customHeight="1">
      <c r="A29" s="145">
        <v>75.0</v>
      </c>
      <c r="B29" s="145" t="str">
        <f t="shared" si="1"/>
        <v>6'3"</v>
      </c>
      <c r="C29" s="146">
        <f t="shared" si="2"/>
        <v>1.905</v>
      </c>
      <c r="D29" s="146" t="str">
        <f t="shared" si="13"/>
        <v>6'3"
191</v>
      </c>
      <c r="E29" s="147">
        <f t="shared" si="3"/>
        <v>67.13692236</v>
      </c>
      <c r="F29" s="148">
        <f t="shared" si="4"/>
        <v>148.0115778</v>
      </c>
      <c r="G29" s="148">
        <f t="shared" si="5"/>
        <v>176.0137682</v>
      </c>
      <c r="H29" s="148">
        <f t="shared" si="6"/>
        <v>200.0156457</v>
      </c>
      <c r="I29" s="148">
        <f t="shared" si="7"/>
        <v>216.0168973</v>
      </c>
      <c r="J29" s="148">
        <f t="shared" si="8"/>
        <v>240.0187748</v>
      </c>
      <c r="K29" s="148">
        <f t="shared" si="9"/>
        <v>280.0219039</v>
      </c>
      <c r="L29" s="148">
        <f t="shared" si="10"/>
        <v>320.0250331</v>
      </c>
      <c r="M29" s="149">
        <f t="shared" si="11"/>
        <v>52.00406787</v>
      </c>
      <c r="N29" s="149">
        <f t="shared" si="12"/>
        <v>40.00312913</v>
      </c>
      <c r="Q29" s="136">
        <v>40.0</v>
      </c>
      <c r="S29" s="136">
        <v>230.0</v>
      </c>
      <c r="T29" s="136">
        <v>1.0</v>
      </c>
    </row>
    <row r="30" ht="12.75" customHeight="1">
      <c r="A30" s="145">
        <v>76.0</v>
      </c>
      <c r="B30" s="145" t="str">
        <f t="shared" si="1"/>
        <v>6'4"</v>
      </c>
      <c r="C30" s="146">
        <f t="shared" si="2"/>
        <v>1.9304</v>
      </c>
      <c r="D30" s="146" t="str">
        <f t="shared" si="13"/>
        <v>6'4"
193</v>
      </c>
      <c r="E30" s="147">
        <f t="shared" si="3"/>
        <v>68.93917574</v>
      </c>
      <c r="F30" s="148">
        <f t="shared" si="4"/>
        <v>151.9848664</v>
      </c>
      <c r="G30" s="148">
        <f t="shared" si="5"/>
        <v>180.73876</v>
      </c>
      <c r="H30" s="148">
        <f t="shared" si="6"/>
        <v>205.3849546</v>
      </c>
      <c r="I30" s="148">
        <f t="shared" si="7"/>
        <v>221.8157509</v>
      </c>
      <c r="J30" s="148">
        <f t="shared" si="8"/>
        <v>246.4619455</v>
      </c>
      <c r="K30" s="148">
        <f t="shared" si="9"/>
        <v>287.5389364</v>
      </c>
      <c r="L30" s="148">
        <f t="shared" si="10"/>
        <v>328.6159273</v>
      </c>
      <c r="M30" s="149">
        <f t="shared" si="11"/>
        <v>53.40008818</v>
      </c>
      <c r="N30" s="149">
        <f t="shared" si="12"/>
        <v>41.07699091</v>
      </c>
      <c r="P30" s="136">
        <v>40.0</v>
      </c>
      <c r="R30" s="136">
        <v>240.0</v>
      </c>
      <c r="T30" s="136">
        <v>1.0</v>
      </c>
    </row>
    <row r="31" ht="12.75" customHeight="1">
      <c r="A31" s="145">
        <v>77.0</v>
      </c>
      <c r="B31" s="145" t="str">
        <f t="shared" si="1"/>
        <v>6'5"</v>
      </c>
      <c r="C31" s="146">
        <f t="shared" si="2"/>
        <v>1.9558</v>
      </c>
      <c r="D31" s="146" t="str">
        <f t="shared" si="13"/>
        <v>6'5"
196</v>
      </c>
      <c r="E31" s="147">
        <f t="shared" si="3"/>
        <v>70.76530003</v>
      </c>
      <c r="F31" s="148">
        <f t="shared" si="4"/>
        <v>156.0107813</v>
      </c>
      <c r="G31" s="148">
        <f t="shared" si="5"/>
        <v>185.5263345</v>
      </c>
      <c r="H31" s="148">
        <f t="shared" si="6"/>
        <v>210.8253801</v>
      </c>
      <c r="I31" s="148">
        <f t="shared" si="7"/>
        <v>227.6914105</v>
      </c>
      <c r="J31" s="148">
        <f t="shared" si="8"/>
        <v>252.9904561</v>
      </c>
      <c r="K31" s="148">
        <f t="shared" si="9"/>
        <v>295.1555322</v>
      </c>
      <c r="L31" s="148">
        <f t="shared" si="10"/>
        <v>337.3206082</v>
      </c>
      <c r="M31" s="149">
        <f t="shared" si="11"/>
        <v>54.81459883</v>
      </c>
      <c r="N31" s="149">
        <f t="shared" si="12"/>
        <v>42.16507602</v>
      </c>
      <c r="Q31" s="136">
        <v>40.0</v>
      </c>
      <c r="S31" s="136">
        <v>250.0</v>
      </c>
      <c r="T31" s="136">
        <v>1.0</v>
      </c>
    </row>
    <row r="32" ht="12.75" customHeight="1">
      <c r="A32" s="145">
        <v>78.0</v>
      </c>
      <c r="B32" s="145" t="str">
        <f t="shared" si="1"/>
        <v>6'6"</v>
      </c>
      <c r="C32" s="146">
        <f t="shared" si="2"/>
        <v>1.9812</v>
      </c>
      <c r="D32" s="146" t="str">
        <f t="shared" si="13"/>
        <v>6'6"
198</v>
      </c>
      <c r="E32" s="147">
        <f t="shared" si="3"/>
        <v>72.61529522</v>
      </c>
      <c r="F32" s="148">
        <f t="shared" si="4"/>
        <v>160.0893225</v>
      </c>
      <c r="G32" s="148">
        <f t="shared" si="5"/>
        <v>190.3764917</v>
      </c>
      <c r="H32" s="148">
        <f t="shared" si="6"/>
        <v>216.3369224</v>
      </c>
      <c r="I32" s="148">
        <f t="shared" si="7"/>
        <v>233.6438761</v>
      </c>
      <c r="J32" s="148">
        <f t="shared" si="8"/>
        <v>259.6043068</v>
      </c>
      <c r="K32" s="148">
        <f t="shared" si="9"/>
        <v>302.8716913</v>
      </c>
      <c r="L32" s="148">
        <f t="shared" si="10"/>
        <v>346.1390758</v>
      </c>
      <c r="M32" s="149">
        <f t="shared" si="11"/>
        <v>56.24759981</v>
      </c>
      <c r="N32" s="149">
        <f t="shared" si="12"/>
        <v>43.26738447</v>
      </c>
      <c r="P32" s="136">
        <v>40.0</v>
      </c>
      <c r="R32" s="136">
        <v>260.0</v>
      </c>
      <c r="T32" s="136">
        <v>1.0</v>
      </c>
    </row>
    <row r="33" ht="12.75" customHeight="1">
      <c r="A33" s="145">
        <v>79.0</v>
      </c>
      <c r="B33" s="145" t="str">
        <f t="shared" si="1"/>
        <v>6'7"</v>
      </c>
      <c r="C33" s="146">
        <f t="shared" si="2"/>
        <v>2.0066</v>
      </c>
      <c r="D33" s="146" t="str">
        <f t="shared" si="13"/>
        <v>6'7"
201.</v>
      </c>
      <c r="E33" s="147">
        <f t="shared" si="3"/>
        <v>74.48916132</v>
      </c>
      <c r="F33" s="148">
        <f t="shared" si="4"/>
        <v>164.2204901</v>
      </c>
      <c r="G33" s="148">
        <f t="shared" si="5"/>
        <v>195.2892315</v>
      </c>
      <c r="H33" s="148">
        <f t="shared" si="6"/>
        <v>221.9195813</v>
      </c>
      <c r="I33" s="148">
        <f t="shared" si="7"/>
        <v>239.6731478</v>
      </c>
      <c r="J33" s="148">
        <f t="shared" si="8"/>
        <v>266.3034975</v>
      </c>
      <c r="K33" s="148">
        <f t="shared" si="9"/>
        <v>310.6874138</v>
      </c>
      <c r="L33" s="148">
        <f t="shared" si="10"/>
        <v>355.07133</v>
      </c>
      <c r="M33" s="149">
        <f t="shared" si="11"/>
        <v>57.69909113</v>
      </c>
      <c r="N33" s="149">
        <f t="shared" si="12"/>
        <v>44.38391625</v>
      </c>
      <c r="Q33" s="136">
        <v>40.0</v>
      </c>
      <c r="S33" s="136">
        <v>270.0</v>
      </c>
      <c r="T33" s="136">
        <v>1.0</v>
      </c>
    </row>
    <row r="34" ht="12.75" customHeight="1">
      <c r="A34" s="145">
        <v>80.0</v>
      </c>
      <c r="B34" s="145" t="str">
        <f t="shared" si="1"/>
        <v>6'8"</v>
      </c>
      <c r="C34" s="146">
        <f t="shared" si="2"/>
        <v>2.032</v>
      </c>
      <c r="D34" s="146" t="str">
        <f t="shared" si="13"/>
        <v>6'8"
203.</v>
      </c>
      <c r="E34" s="147">
        <f t="shared" si="3"/>
        <v>76.38689833</v>
      </c>
      <c r="F34" s="148">
        <f t="shared" si="4"/>
        <v>168.4042841</v>
      </c>
      <c r="G34" s="148">
        <f t="shared" si="5"/>
        <v>200.264554</v>
      </c>
      <c r="H34" s="148">
        <f t="shared" si="6"/>
        <v>227.5733568</v>
      </c>
      <c r="I34" s="148">
        <f t="shared" si="7"/>
        <v>245.7792254</v>
      </c>
      <c r="J34" s="148">
        <f t="shared" si="8"/>
        <v>273.0880282</v>
      </c>
      <c r="K34" s="148">
        <f t="shared" si="9"/>
        <v>318.6026996</v>
      </c>
      <c r="L34" s="148">
        <f t="shared" si="10"/>
        <v>364.117371</v>
      </c>
      <c r="M34" s="149">
        <f t="shared" si="11"/>
        <v>59.16907278</v>
      </c>
      <c r="N34" s="149">
        <f t="shared" si="12"/>
        <v>45.51467137</v>
      </c>
      <c r="P34" s="136">
        <v>40.0</v>
      </c>
      <c r="R34" s="136">
        <v>280.0</v>
      </c>
      <c r="T34" s="136">
        <v>1.0</v>
      </c>
    </row>
    <row r="35" ht="12.75" customHeight="1">
      <c r="A35" s="145">
        <v>81.0</v>
      </c>
      <c r="B35" s="145" t="str">
        <f t="shared" si="1"/>
        <v>6'9"</v>
      </c>
      <c r="C35" s="146">
        <f t="shared" si="2"/>
        <v>2.0574</v>
      </c>
      <c r="D35" s="146" t="str">
        <f t="shared" si="13"/>
        <v>6'9"
206</v>
      </c>
      <c r="E35" s="147">
        <f t="shared" si="3"/>
        <v>78.30850624</v>
      </c>
      <c r="F35" s="148">
        <f t="shared" si="4"/>
        <v>172.6407043</v>
      </c>
      <c r="G35" s="148">
        <f t="shared" si="5"/>
        <v>205.3024592</v>
      </c>
      <c r="H35" s="148">
        <f t="shared" si="6"/>
        <v>233.2982491</v>
      </c>
      <c r="I35" s="148">
        <f t="shared" si="7"/>
        <v>251.962109</v>
      </c>
      <c r="J35" s="148">
        <f t="shared" si="8"/>
        <v>279.9578989</v>
      </c>
      <c r="K35" s="148">
        <f t="shared" si="9"/>
        <v>326.6175488</v>
      </c>
      <c r="L35" s="148">
        <f t="shared" si="10"/>
        <v>373.2771986</v>
      </c>
      <c r="M35" s="149">
        <f t="shared" si="11"/>
        <v>60.65754477</v>
      </c>
      <c r="N35" s="149">
        <f t="shared" si="12"/>
        <v>46.65964982</v>
      </c>
      <c r="Q35" s="136">
        <v>40.0</v>
      </c>
      <c r="S35" s="136">
        <v>290.0</v>
      </c>
      <c r="T35" s="136">
        <v>1.0</v>
      </c>
    </row>
    <row r="36" ht="12.75" customHeight="1">
      <c r="A36" s="145">
        <v>82.0</v>
      </c>
      <c r="B36" s="145" t="str">
        <f t="shared" si="1"/>
        <v>6'10"</v>
      </c>
      <c r="C36" s="146">
        <f t="shared" si="2"/>
        <v>2.0828</v>
      </c>
      <c r="D36" s="146" t="str">
        <f t="shared" si="13"/>
        <v>6'10"
208</v>
      </c>
      <c r="E36" s="147">
        <f t="shared" si="3"/>
        <v>80.25398506</v>
      </c>
      <c r="F36" s="148">
        <f t="shared" si="4"/>
        <v>176.9297509</v>
      </c>
      <c r="G36" s="148">
        <f t="shared" si="5"/>
        <v>210.4029471</v>
      </c>
      <c r="H36" s="148">
        <f t="shared" si="6"/>
        <v>239.094258</v>
      </c>
      <c r="I36" s="148">
        <f t="shared" si="7"/>
        <v>258.2217987</v>
      </c>
      <c r="J36" s="148">
        <f t="shared" si="8"/>
        <v>286.9131096</v>
      </c>
      <c r="K36" s="148">
        <f t="shared" si="9"/>
        <v>334.7319613</v>
      </c>
      <c r="L36" s="148">
        <f t="shared" si="10"/>
        <v>382.5508129</v>
      </c>
      <c r="M36" s="149">
        <f t="shared" si="11"/>
        <v>62.16450709</v>
      </c>
      <c r="N36" s="149">
        <f t="shared" si="12"/>
        <v>47.81885161</v>
      </c>
      <c r="P36" s="136">
        <v>40.0</v>
      </c>
      <c r="R36" s="136">
        <v>300.0</v>
      </c>
      <c r="T36" s="136">
        <v>1.0</v>
      </c>
    </row>
    <row r="37" ht="12.75" customHeight="1">
      <c r="A37" s="145">
        <v>83.0</v>
      </c>
      <c r="B37" s="145" t="str">
        <f t="shared" si="1"/>
        <v>6'11"</v>
      </c>
      <c r="C37" s="146">
        <f t="shared" si="2"/>
        <v>2.1082</v>
      </c>
      <c r="D37" s="146" t="str">
        <f t="shared" si="13"/>
        <v>6'11"
211</v>
      </c>
      <c r="E37" s="147">
        <f t="shared" si="3"/>
        <v>82.22333478</v>
      </c>
      <c r="F37" s="148">
        <f t="shared" si="4"/>
        <v>181.2714239</v>
      </c>
      <c r="G37" s="148">
        <f t="shared" si="5"/>
        <v>215.5660176</v>
      </c>
      <c r="H37" s="148">
        <f t="shared" si="6"/>
        <v>244.9613836</v>
      </c>
      <c r="I37" s="148">
        <f t="shared" si="7"/>
        <v>264.5582943</v>
      </c>
      <c r="J37" s="148">
        <f t="shared" si="8"/>
        <v>293.9536604</v>
      </c>
      <c r="K37" s="148">
        <f t="shared" si="9"/>
        <v>342.9459371</v>
      </c>
      <c r="L37" s="148">
        <f t="shared" si="10"/>
        <v>391.9382138</v>
      </c>
      <c r="M37" s="149">
        <f t="shared" si="11"/>
        <v>63.68995975</v>
      </c>
      <c r="N37" s="149">
        <f t="shared" si="12"/>
        <v>48.99227673</v>
      </c>
      <c r="Q37" s="136">
        <v>40.0</v>
      </c>
      <c r="S37" s="136">
        <v>310.0</v>
      </c>
      <c r="T37" s="136">
        <v>1.0</v>
      </c>
    </row>
    <row r="38" ht="12.75" customHeight="1">
      <c r="A38" s="145">
        <v>84.0</v>
      </c>
      <c r="B38" s="145" t="str">
        <f t="shared" si="1"/>
        <v>7'0"</v>
      </c>
      <c r="C38" s="146">
        <f t="shared" si="2"/>
        <v>2.1336</v>
      </c>
      <c r="D38" s="146" t="str">
        <f>B38&amp;CHAR(10)&amp;ROUND(C38,2)*100&amp;"cm"</f>
        <v>7'0"
213cm</v>
      </c>
      <c r="E38" s="147">
        <f t="shared" si="3"/>
        <v>84.21655541</v>
      </c>
      <c r="F38" s="148">
        <f t="shared" si="4"/>
        <v>185.6657232</v>
      </c>
      <c r="G38" s="148">
        <f t="shared" si="5"/>
        <v>220.7916708</v>
      </c>
      <c r="H38" s="148">
        <f t="shared" si="6"/>
        <v>250.8996259</v>
      </c>
      <c r="I38" s="148">
        <f t="shared" si="7"/>
        <v>270.971596</v>
      </c>
      <c r="J38" s="148">
        <f t="shared" si="8"/>
        <v>301.0795511</v>
      </c>
      <c r="K38" s="148">
        <f t="shared" si="9"/>
        <v>351.2594763</v>
      </c>
      <c r="L38" s="148">
        <f t="shared" si="10"/>
        <v>401.4394015</v>
      </c>
      <c r="M38" s="149">
        <f t="shared" si="11"/>
        <v>65.23390274</v>
      </c>
      <c r="N38" s="149">
        <f t="shared" si="12"/>
        <v>50.17992519</v>
      </c>
      <c r="P38" s="136">
        <v>40.0</v>
      </c>
      <c r="R38" s="136">
        <v>320.0</v>
      </c>
      <c r="T38" s="136">
        <v>1.0</v>
      </c>
    </row>
    <row r="39" ht="12.75" customHeight="1">
      <c r="J39" s="148"/>
      <c r="K39" s="148"/>
      <c r="L39" s="148"/>
    </row>
    <row r="40" ht="12.75" customHeight="1">
      <c r="A40" s="134" t="s">
        <v>83</v>
      </c>
    </row>
    <row r="41" ht="12.75" customHeight="1">
      <c r="A41" s="136" t="s">
        <v>84</v>
      </c>
    </row>
    <row r="42" ht="12.75" customHeight="1">
      <c r="A42" s="136" t="s">
        <v>85</v>
      </c>
    </row>
    <row r="43" ht="12.75" customHeight="1">
      <c r="A43" s="136" t="s">
        <v>86</v>
      </c>
    </row>
    <row r="44" ht="12.75" customHeight="1">
      <c r="A44" s="134" t="s">
        <v>44</v>
      </c>
      <c r="N44" s="134"/>
      <c r="O44" s="134"/>
      <c r="P44" s="134"/>
    </row>
    <row r="45" ht="12.75" customHeight="1">
      <c r="A45" s="136" t="s">
        <v>87</v>
      </c>
      <c r="N45" s="134"/>
      <c r="O45" s="134"/>
      <c r="P45" s="134"/>
    </row>
    <row r="46" ht="12.75" customHeight="1">
      <c r="A46" s="136" t="s">
        <v>88</v>
      </c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M1:N1"/>
  </mergeCells>
  <hyperlinks>
    <hyperlink r:id="rId1" ref="A2"/>
  </hyperlinks>
  <printOptions/>
  <pageMargins bottom="1.0" footer="0.0" header="0.0" left="0.75" right="0.75" top="1.0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2009-01-23T18:26:06Z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2009-2018 Vertex42 LLC</vt:lpwstr>
  </property>
  <property fmtid="{D5CDD505-2E9C-101B-9397-08002B2CF9AE}" pid="3" name="Version">
    <vt:lpwstr>1.2.0</vt:lpwstr>
  </property>
</Properties>
</file>